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icroprobe\Data\2013\"/>
    </mc:Choice>
  </mc:AlternateContent>
  <bookViews>
    <workbookView xWindow="480" yWindow="645" windowWidth="22995" windowHeight="100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M55" i="1" l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36" i="1"/>
  <c r="M53" i="1" l="1"/>
  <c r="C33" i="1"/>
  <c r="D19" i="1"/>
  <c r="B40" i="1" s="1"/>
  <c r="E19" i="1"/>
  <c r="B30" i="1" s="1"/>
  <c r="F19" i="1"/>
  <c r="B28" i="1" s="1"/>
  <c r="G19" i="1"/>
  <c r="B29" i="1" s="1"/>
  <c r="H19" i="1"/>
  <c r="B41" i="1" s="1"/>
  <c r="I19" i="1"/>
  <c r="B27" i="1" s="1"/>
  <c r="J19" i="1"/>
  <c r="B37" i="1" s="1"/>
  <c r="K19" i="1"/>
  <c r="B33" i="1" s="1"/>
  <c r="D33" i="1" s="1"/>
  <c r="E33" i="1" s="1"/>
  <c r="L19" i="1"/>
  <c r="B26" i="1" s="1"/>
  <c r="M19" i="1"/>
  <c r="B31" i="1" s="1"/>
  <c r="N19" i="1"/>
  <c r="B35" i="1" s="1"/>
  <c r="O19" i="1"/>
  <c r="B36" i="1" s="1"/>
  <c r="P19" i="1"/>
  <c r="B39" i="1" s="1"/>
  <c r="Q19" i="1"/>
  <c r="B32" i="1" s="1"/>
  <c r="R19" i="1"/>
  <c r="B38" i="1" s="1"/>
  <c r="S19" i="1"/>
  <c r="T19" i="1"/>
  <c r="U19" i="1"/>
  <c r="V19" i="1"/>
  <c r="W19" i="1"/>
  <c r="X19" i="1"/>
  <c r="D20" i="1"/>
  <c r="D21" i="1" s="1"/>
  <c r="E20" i="1"/>
  <c r="F20" i="1"/>
  <c r="G20" i="1"/>
  <c r="H20" i="1"/>
  <c r="H21" i="1" s="1"/>
  <c r="I20" i="1"/>
  <c r="J20" i="1"/>
  <c r="K20" i="1"/>
  <c r="L20" i="1"/>
  <c r="L21" i="1" s="1"/>
  <c r="M20" i="1"/>
  <c r="N20" i="1"/>
  <c r="O20" i="1"/>
  <c r="P20" i="1"/>
  <c r="P21" i="1" s="1"/>
  <c r="Q20" i="1"/>
  <c r="R20" i="1"/>
  <c r="S20" i="1"/>
  <c r="T20" i="1"/>
  <c r="T21" i="1" s="1"/>
  <c r="U20" i="1"/>
  <c r="V20" i="1"/>
  <c r="W20" i="1"/>
  <c r="X20" i="1"/>
  <c r="X21" i="1" s="1"/>
  <c r="C20" i="1"/>
  <c r="C19" i="1"/>
  <c r="B34" i="1" s="1"/>
  <c r="V21" i="1" l="1"/>
  <c r="R21" i="1"/>
  <c r="N21" i="1"/>
  <c r="J21" i="1"/>
  <c r="F21" i="1"/>
  <c r="W21" i="1"/>
  <c r="C21" i="1"/>
  <c r="O21" i="1"/>
  <c r="G21" i="1"/>
  <c r="S21" i="1"/>
  <c r="K21" i="1"/>
  <c r="U21" i="1"/>
  <c r="Q21" i="1"/>
  <c r="M21" i="1"/>
  <c r="I21" i="1"/>
  <c r="E21" i="1"/>
  <c r="B44" i="1" l="1"/>
  <c r="E43" i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E44" i="1" l="1"/>
  <c r="D51" i="1" s="1"/>
  <c r="F32" i="1" l="1"/>
  <c r="G32" i="1" s="1"/>
  <c r="F33" i="1"/>
  <c r="G33" i="1" s="1"/>
  <c r="F27" i="1"/>
  <c r="G27" i="1" s="1"/>
  <c r="F42" i="1"/>
  <c r="G42" i="1" s="1"/>
  <c r="F38" i="1"/>
  <c r="G38" i="1" s="1"/>
  <c r="F40" i="1"/>
  <c r="G40" i="1" s="1"/>
  <c r="F35" i="1"/>
  <c r="G35" i="1" s="1"/>
  <c r="F34" i="1"/>
  <c r="G34" i="1" s="1"/>
  <c r="F29" i="1"/>
  <c r="G29" i="1" s="1"/>
  <c r="F30" i="1"/>
  <c r="G30" i="1" s="1"/>
  <c r="F41" i="1"/>
  <c r="G41" i="1" s="1"/>
  <c r="F36" i="1"/>
  <c r="G36" i="1" s="1"/>
  <c r="F28" i="1"/>
  <c r="G28" i="1" s="1"/>
  <c r="F31" i="1"/>
  <c r="G31" i="1" s="1"/>
  <c r="F37" i="1"/>
  <c r="G37" i="1" s="1"/>
  <c r="F26" i="1"/>
  <c r="G26" i="1" s="1"/>
  <c r="F39" i="1"/>
  <c r="G39" i="1" s="1"/>
  <c r="G44" i="1" l="1"/>
  <c r="M28" i="1"/>
  <c r="M26" i="1"/>
  <c r="M27" i="1"/>
</calcChain>
</file>

<file path=xl/sharedStrings.xml><?xml version="1.0" encoding="utf-8"?>
<sst xmlns="http://schemas.openxmlformats.org/spreadsheetml/2006/main" count="182" uniqueCount="69">
  <si>
    <t>Fit Calulator without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</si>
  <si>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</si>
  <si>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</si>
  <si>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</si>
  <si>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</si>
  <si>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</si>
  <si>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</si>
  <si>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</si>
  <si>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t>MnO</t>
  </si>
  <si>
    <t>ZnO</t>
  </si>
  <si>
    <t>PbO</t>
  </si>
  <si>
    <t>MgO</t>
  </si>
  <si>
    <t>CaO</t>
  </si>
  <si>
    <t>Total:</t>
  </si>
  <si>
    <t>Enter Oxygens in formula:</t>
  </si>
  <si>
    <t>Oxygen Factor Calculation:</t>
  </si>
  <si>
    <t>F=</t>
  </si>
  <si>
    <t>F is factor for anion proportion calculation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</si>
  <si>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</si>
  <si>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</si>
  <si>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t>Point#</t>
  </si>
  <si>
    <t>Comment</t>
  </si>
  <si>
    <t>Fe</t>
  </si>
  <si>
    <t>Cl</t>
  </si>
  <si>
    <t>Total</t>
  </si>
  <si>
    <t>Y2O3</t>
  </si>
  <si>
    <t>Al2O3</t>
  </si>
  <si>
    <t>ThO2</t>
  </si>
  <si>
    <t>UO2</t>
  </si>
  <si>
    <t>ZrO2</t>
  </si>
  <si>
    <t>Pr2O3</t>
  </si>
  <si>
    <t>Sc2O3</t>
  </si>
  <si>
    <t>TiO2</t>
  </si>
  <si>
    <t>Fe2O3</t>
  </si>
  <si>
    <t>La2O3</t>
  </si>
  <si>
    <t>Ce2O3</t>
  </si>
  <si>
    <t>Cr2O3</t>
  </si>
  <si>
    <t>Nd2O3</t>
  </si>
  <si>
    <t>Yb2O3</t>
  </si>
  <si>
    <t>Lu2O3</t>
  </si>
  <si>
    <t>Gd2O3</t>
  </si>
  <si>
    <t>Er2O3</t>
  </si>
  <si>
    <t>Ho2O3</t>
  </si>
  <si>
    <t>Nb2O3</t>
  </si>
  <si>
    <t>Dy2O3</t>
  </si>
  <si>
    <t>R070698.</t>
  </si>
  <si>
    <t>average</t>
  </si>
  <si>
    <t>std dev</t>
  </si>
  <si>
    <t>Sample Description: Davidite</t>
  </si>
  <si>
    <r>
      <t>La(Y,U)Fe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(Ti,Fe,Cr,V)</t>
    </r>
    <r>
      <rPr>
        <vertAlign val="sub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(O,OH,F)</t>
    </r>
    <r>
      <rPr>
        <vertAlign val="subscript"/>
        <sz val="11"/>
        <color theme="1"/>
        <rFont val="Calibri"/>
        <family val="2"/>
        <scheme val="minor"/>
      </rPr>
      <t>38</t>
    </r>
  </si>
  <si>
    <r>
      <t>Y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</si>
  <si>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Al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</si>
  <si>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ThO</t>
    </r>
    <r>
      <rPr>
        <b/>
        <vertAlign val="subscript"/>
        <sz val="10"/>
        <rFont val="Arial"/>
        <family val="2"/>
      </rPr>
      <t>2</t>
    </r>
  </si>
  <si>
    <r>
      <t>UO</t>
    </r>
    <r>
      <rPr>
        <b/>
        <vertAlign val="subscript"/>
        <sz val="10"/>
        <rFont val="Arial"/>
        <family val="2"/>
      </rPr>
      <t>2</t>
    </r>
  </si>
  <si>
    <r>
      <t>ZrO</t>
    </r>
    <r>
      <rPr>
        <b/>
        <vertAlign val="subscript"/>
        <sz val="10"/>
        <rFont val="Arial"/>
        <family val="2"/>
      </rPr>
      <t>2</t>
    </r>
  </si>
  <si>
    <r>
      <t>TiO</t>
    </r>
    <r>
      <rPr>
        <b/>
        <vertAlign val="subscript"/>
        <sz val="10"/>
        <rFont val="Arial"/>
        <family val="2"/>
      </rPr>
      <t>2</t>
    </r>
  </si>
  <si>
    <r>
      <t>Pr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</si>
  <si>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La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</si>
  <si>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Ce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</si>
  <si>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Nd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</si>
  <si>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Cr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</si>
  <si>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Fe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</si>
  <si>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Sc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</si>
  <si>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t xml:space="preserve">Y (+Sc),U (+Th)= </t>
  </si>
  <si>
    <t xml:space="preserve">Ti, Fe (Fe-2), Cr, V, Zr, Al, Mn,Mg = </t>
  </si>
  <si>
    <t xml:space="preserve">La (LREE + Ca)= </t>
  </si>
  <si>
    <t>O</t>
  </si>
  <si>
    <r>
      <t>(La</t>
    </r>
    <r>
      <rPr>
        <vertAlign val="subscript"/>
        <sz val="12"/>
        <color rgb="FF000000"/>
        <rFont val="Calibri"/>
        <family val="2"/>
        <scheme val="minor"/>
      </rPr>
      <t>0.48</t>
    </r>
    <r>
      <rPr>
        <sz val="12"/>
        <color rgb="FF000000"/>
        <rFont val="Calibri"/>
        <family val="2"/>
        <scheme val="minor"/>
      </rPr>
      <t>Ce</t>
    </r>
    <r>
      <rPr>
        <vertAlign val="subscript"/>
        <sz val="12"/>
        <color rgb="FF000000"/>
        <rFont val="Calibri"/>
        <family val="2"/>
        <scheme val="minor"/>
      </rPr>
      <t>0.35</t>
    </r>
    <r>
      <rPr>
        <sz val="12"/>
        <color rgb="FF000000"/>
        <rFont val="Calibri"/>
        <family val="2"/>
        <scheme val="minor"/>
      </rPr>
      <t>Nd</t>
    </r>
    <r>
      <rPr>
        <vertAlign val="subscript"/>
        <sz val="12"/>
        <color rgb="FF000000"/>
        <rFont val="Calibri"/>
        <family val="2"/>
        <scheme val="minor"/>
      </rPr>
      <t>0.03</t>
    </r>
    <r>
      <rPr>
        <sz val="12"/>
        <color rgb="FF000000"/>
        <rFont val="Calibri"/>
        <family val="2"/>
        <scheme val="minor"/>
      </rPr>
      <t>Pr</t>
    </r>
    <r>
      <rPr>
        <vertAlign val="subscript"/>
        <sz val="12"/>
        <color rgb="FF000000"/>
        <rFont val="Calibri"/>
        <family val="2"/>
        <scheme val="minor"/>
      </rPr>
      <t>0.01</t>
    </r>
    <r>
      <rPr>
        <sz val="12"/>
        <color rgb="FF000000"/>
        <rFont val="Calibri"/>
        <family val="2"/>
        <scheme val="minor"/>
      </rPr>
      <t>Ca</t>
    </r>
    <r>
      <rPr>
        <vertAlign val="subscript"/>
        <sz val="12"/>
        <color rgb="FF000000"/>
        <rFont val="Calibri"/>
        <family val="2"/>
        <scheme val="minor"/>
      </rPr>
      <t>0.13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family val="2"/>
        <scheme val="minor"/>
      </rPr>
      <t>∑=1.00</t>
    </r>
    <r>
      <rPr>
        <sz val="12"/>
        <color rgb="FF000000"/>
        <rFont val="Calibri"/>
        <family val="2"/>
        <scheme val="minor"/>
      </rPr>
      <t>(U</t>
    </r>
    <r>
      <rPr>
        <vertAlign val="subscript"/>
        <sz val="12"/>
        <color rgb="FF000000"/>
        <rFont val="Calibri"/>
        <family val="2"/>
        <scheme val="minor"/>
      </rPr>
      <t>0.32</t>
    </r>
    <r>
      <rPr>
        <sz val="12"/>
        <color rgb="FF000000"/>
        <rFont val="Calibri"/>
        <family val="2"/>
        <scheme val="minor"/>
      </rPr>
      <t>Y</t>
    </r>
    <r>
      <rPr>
        <vertAlign val="subscript"/>
        <sz val="12"/>
        <color rgb="FF000000"/>
        <rFont val="Calibri"/>
        <family val="2"/>
        <scheme val="minor"/>
      </rPr>
      <t>0.23</t>
    </r>
    <r>
      <rPr>
        <sz val="12"/>
        <color rgb="FF000000"/>
        <rFont val="Calibri"/>
        <family val="2"/>
        <scheme val="minor"/>
      </rPr>
      <t>Sc</t>
    </r>
    <r>
      <rPr>
        <vertAlign val="subscript"/>
        <sz val="12"/>
        <color rgb="FF000000"/>
        <rFont val="Calibri"/>
        <family val="2"/>
        <scheme val="minor"/>
      </rPr>
      <t>0.07</t>
    </r>
    <r>
      <rPr>
        <sz val="12"/>
        <color rgb="FF000000"/>
        <rFont val="Calibri"/>
        <family val="2"/>
        <scheme val="minor"/>
      </rPr>
      <t>Ca</t>
    </r>
    <r>
      <rPr>
        <vertAlign val="subscript"/>
        <sz val="12"/>
        <color rgb="FF000000"/>
        <rFont val="Calibri"/>
        <family val="2"/>
        <scheme val="minor"/>
      </rPr>
      <t>0.07</t>
    </r>
    <r>
      <rPr>
        <sz val="12"/>
        <color rgb="FF000000"/>
        <rFont val="Calibri"/>
        <family val="2"/>
        <scheme val="minor"/>
      </rPr>
      <t>Th</t>
    </r>
    <r>
      <rPr>
        <vertAlign val="subscript"/>
        <sz val="12"/>
        <color rgb="FF000000"/>
        <rFont val="Calibri"/>
        <family val="2"/>
        <scheme val="minor"/>
      </rPr>
      <t>0.05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family val="2"/>
        <scheme val="minor"/>
      </rPr>
      <t>∑=0.74</t>
    </r>
    <r>
      <rPr>
        <sz val="12"/>
        <color rgb="FF000000"/>
        <rFont val="Calibri"/>
        <family val="2"/>
        <scheme val="minor"/>
      </rPr>
      <t>Fe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(Ti</t>
    </r>
    <r>
      <rPr>
        <vertAlign val="subscript"/>
        <sz val="12"/>
        <color rgb="FF000000"/>
        <rFont val="Calibri"/>
        <family val="2"/>
        <scheme val="minor"/>
      </rPr>
      <t>12.42</t>
    </r>
    <r>
      <rPr>
        <sz val="12"/>
        <color rgb="FF000000"/>
        <rFont val="Calibri"/>
        <family val="2"/>
        <scheme val="minor"/>
      </rPr>
      <t>Fe</t>
    </r>
    <r>
      <rPr>
        <vertAlign val="subscript"/>
        <sz val="12"/>
        <color rgb="FF000000"/>
        <rFont val="Calibri"/>
        <family val="2"/>
        <scheme val="minor"/>
      </rPr>
      <t>4.24</t>
    </r>
    <r>
      <rPr>
        <sz val="12"/>
        <color rgb="FF000000"/>
        <rFont val="Calibri"/>
        <family val="2"/>
        <scheme val="minor"/>
      </rPr>
      <t>Mg</t>
    </r>
    <r>
      <rPr>
        <vertAlign val="subscript"/>
        <sz val="12"/>
        <color rgb="FF000000"/>
        <rFont val="Calibri"/>
        <family val="2"/>
        <scheme val="minor"/>
      </rPr>
      <t>0.29</t>
    </r>
    <r>
      <rPr>
        <sz val="12"/>
        <color rgb="FF000000"/>
        <rFont val="Calibri"/>
        <family val="2"/>
        <scheme val="minor"/>
      </rPr>
      <t>Cr</t>
    </r>
    <r>
      <rPr>
        <vertAlign val="subscript"/>
        <sz val="12"/>
        <color rgb="FF000000"/>
        <rFont val="Calibri"/>
        <family val="2"/>
        <scheme val="minor"/>
      </rPr>
      <t>0.25</t>
    </r>
    <r>
      <rPr>
        <sz val="12"/>
        <color rgb="FF000000"/>
        <rFont val="Calibri"/>
        <family val="2"/>
        <scheme val="minor"/>
      </rPr>
      <t>Al</t>
    </r>
    <r>
      <rPr>
        <vertAlign val="subscript"/>
        <sz val="12"/>
        <color rgb="FF000000"/>
        <rFont val="Calibri"/>
        <family val="2"/>
        <scheme val="minor"/>
      </rPr>
      <t>0.18</t>
    </r>
    <r>
      <rPr>
        <sz val="12"/>
        <color rgb="FF000000"/>
        <rFont val="Calibri"/>
        <family val="2"/>
        <scheme val="minor"/>
      </rPr>
      <t>Zr</t>
    </r>
    <r>
      <rPr>
        <vertAlign val="subscript"/>
        <sz val="12"/>
        <color rgb="FF000000"/>
        <rFont val="Calibri"/>
        <family val="2"/>
        <scheme val="minor"/>
      </rPr>
      <t>0.07</t>
    </r>
    <r>
      <rPr>
        <sz val="12"/>
        <color rgb="FF000000"/>
        <rFont val="Calibri"/>
        <family val="2"/>
        <scheme val="minor"/>
      </rPr>
      <t>Mn</t>
    </r>
    <r>
      <rPr>
        <vertAlign val="subscript"/>
        <sz val="12"/>
        <color rgb="FF000000"/>
        <rFont val="Calibri"/>
        <family val="2"/>
        <scheme val="minor"/>
      </rPr>
      <t>0.05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family val="2"/>
        <scheme val="minor"/>
      </rPr>
      <t>∑=17.50</t>
    </r>
    <r>
      <rPr>
        <sz val="12"/>
        <color rgb="FF000000"/>
        <rFont val="Calibri"/>
        <family val="2"/>
        <scheme val="minor"/>
      </rPr>
      <t>O</t>
    </r>
    <r>
      <rPr>
        <vertAlign val="subscript"/>
        <sz val="12"/>
        <color rgb="FF000000"/>
        <rFont val="Calibri"/>
        <family val="2"/>
        <scheme val="minor"/>
      </rPr>
      <t>38</t>
    </r>
  </si>
  <si>
    <t>Check Charge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</si>
</sst>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0"/>
      <name val="Arial"/>
      <family val="2"/>
    </font>
    <font>
      <strike/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bscript"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1" fillId="4" borderId="0" xfId="1" applyFill="1"/>
    <xf numFmtId="0" fontId="1" fillId="4" borderId="0" xfId="1" applyFill="1" applyAlignment="1">
      <alignment horizontal="right"/>
    </xf>
    <xf numFmtId="0" fontId="2" fillId="5" borderId="0" xfId="1" applyFont="1" applyFill="1"/>
    <xf numFmtId="0" fontId="1" fillId="5" borderId="0" xfId="1" applyFill="1"/>
    <xf numFmtId="0" fontId="4" fillId="2" borderId="0" xfId="1" applyFont="1" applyFill="1"/>
    <xf numFmtId="0" fontId="4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1" xfId="0" applyNumberFormat="1" applyFill="1" applyBorder="1"/>
    <xf numFmtId="0" fontId="0" fillId="0" borderId="4" xfId="0" applyFill="1" applyBorder="1"/>
    <xf numFmtId="2" fontId="4" fillId="0" borderId="0" xfId="0" applyNumberFormat="1" applyFo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0" fontId="2" fillId="0" borderId="1" xfId="0" applyFont="1" applyBorder="1"/>
    <xf numFmtId="0" fontId="5" fillId="0" borderId="1" xfId="0" applyFont="1" applyBorder="1"/>
    <xf numFmtId="0" fontId="5" fillId="0" borderId="0" xfId="0" applyFont="1"/>
    <xf numFmtId="2" fontId="0" fillId="0" borderId="0" xfId="0" applyNumberFormat="1"/>
    <xf numFmtId="0" fontId="0" fillId="0" borderId="0" xfId="0" applyAlignment="1">
      <alignment horizontal="right"/>
    </xf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2" fontId="0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tabSelected="1" topLeftCell="L30" workbookViewId="0">
      <selection activeCell="J33" sqref="J33"/>
    </sheetView>
  </sheetViews>
  <sheetFormatPr defaultRowHeight="15" x14ac:dyDescent="0.25"/>
  <sheetData>
    <row r="1" spans="1:24" x14ac:dyDescent="0.25">
      <c r="A1" s="6" t="s">
        <v>0</v>
      </c>
      <c r="B1" s="7"/>
      <c r="C1" s="7"/>
      <c r="D1" s="7"/>
      <c r="E1" s="1"/>
      <c r="F1" s="1"/>
      <c r="G1" s="1"/>
    </row>
    <row r="2" spans="1:24" x14ac:dyDescent="0.25">
      <c r="A2" t="s">
        <v>20</v>
      </c>
      <c r="B2" t="s">
        <v>21</v>
      </c>
      <c r="C2" t="s">
        <v>25</v>
      </c>
      <c r="D2" t="s">
        <v>11</v>
      </c>
      <c r="E2" t="s">
        <v>26</v>
      </c>
      <c r="F2" t="s">
        <v>27</v>
      </c>
      <c r="G2" t="s">
        <v>28</v>
      </c>
      <c r="H2" t="s">
        <v>12</v>
      </c>
      <c r="I2" t="s">
        <v>29</v>
      </c>
      <c r="J2" t="s">
        <v>30</v>
      </c>
      <c r="K2" t="s">
        <v>31</v>
      </c>
      <c r="L2" t="s">
        <v>32</v>
      </c>
      <c r="M2" t="s">
        <v>33</v>
      </c>
      <c r="N2" t="s">
        <v>34</v>
      </c>
      <c r="O2" t="s">
        <v>35</v>
      </c>
      <c r="P2" t="s">
        <v>8</v>
      </c>
      <c r="Q2" t="s">
        <v>36</v>
      </c>
      <c r="R2" t="s">
        <v>37</v>
      </c>
      <c r="S2" t="s">
        <v>38</v>
      </c>
      <c r="T2" t="s">
        <v>39</v>
      </c>
      <c r="U2" t="s">
        <v>40</v>
      </c>
      <c r="V2" t="s">
        <v>41</v>
      </c>
      <c r="W2" t="s">
        <v>42</v>
      </c>
      <c r="X2" t="s">
        <v>24</v>
      </c>
    </row>
    <row r="3" spans="1:24" x14ac:dyDescent="0.25">
      <c r="A3">
        <v>1</v>
      </c>
      <c r="B3" t="s">
        <v>45</v>
      </c>
      <c r="C3">
        <v>1.3247519999999999</v>
      </c>
      <c r="D3">
        <v>0.65719000000000005</v>
      </c>
      <c r="E3">
        <v>0.49229499999999998</v>
      </c>
      <c r="F3">
        <v>1.041067</v>
      </c>
      <c r="G3">
        <v>5.4513619999999996</v>
      </c>
      <c r="H3">
        <v>0.52814000000000005</v>
      </c>
      <c r="I3">
        <v>0.44175799999999998</v>
      </c>
      <c r="J3">
        <v>0.14078499999999999</v>
      </c>
      <c r="K3">
        <v>0.20882500000000001</v>
      </c>
      <c r="L3">
        <v>53.067500000000003</v>
      </c>
      <c r="M3">
        <v>27.112010000000001</v>
      </c>
      <c r="N3">
        <v>4.1707799999999997</v>
      </c>
      <c r="O3">
        <v>3.2300330000000002</v>
      </c>
      <c r="P3">
        <v>0.17519199999999999</v>
      </c>
      <c r="Q3">
        <v>0.97566900000000001</v>
      </c>
      <c r="R3">
        <v>0.17280699999999999</v>
      </c>
      <c r="S3">
        <v>0.41538199999999997</v>
      </c>
      <c r="T3">
        <v>4.3942000000000002E-2</v>
      </c>
      <c r="U3">
        <v>1.2E-5</v>
      </c>
      <c r="V3">
        <v>0.26284999999999997</v>
      </c>
      <c r="W3">
        <v>8.1974000000000005E-2</v>
      </c>
      <c r="X3">
        <v>99.994320000000002</v>
      </c>
    </row>
    <row r="4" spans="1:24" x14ac:dyDescent="0.25">
      <c r="A4">
        <v>2</v>
      </c>
      <c r="B4" t="s">
        <v>45</v>
      </c>
      <c r="C4">
        <v>1.408344</v>
      </c>
      <c r="D4">
        <v>0.59965800000000002</v>
      </c>
      <c r="E4">
        <v>0.49931999999999999</v>
      </c>
      <c r="F4">
        <v>0.97839799999999999</v>
      </c>
      <c r="G4">
        <v>5.1691419999999999</v>
      </c>
      <c r="H4">
        <v>0.51857900000000001</v>
      </c>
      <c r="I4">
        <v>0.43870399999999998</v>
      </c>
      <c r="J4">
        <v>6.7664000000000002E-2</v>
      </c>
      <c r="K4">
        <v>0.22133</v>
      </c>
      <c r="L4">
        <v>53.089410000000001</v>
      </c>
      <c r="M4">
        <v>27.170169999999999</v>
      </c>
      <c r="N4">
        <v>4.1694959999999996</v>
      </c>
      <c r="O4">
        <v>3.0611649999999999</v>
      </c>
      <c r="P4">
        <v>0.17476800000000001</v>
      </c>
      <c r="Q4">
        <v>0.97668600000000005</v>
      </c>
      <c r="R4">
        <v>0.213369</v>
      </c>
      <c r="S4">
        <v>0.393036</v>
      </c>
      <c r="T4">
        <v>3.5797000000000002E-2</v>
      </c>
      <c r="U4">
        <v>2.0402E-2</v>
      </c>
      <c r="V4">
        <v>0.256492</v>
      </c>
      <c r="W4">
        <v>2.7456999999999999E-2</v>
      </c>
      <c r="X4">
        <v>99.489369999999994</v>
      </c>
    </row>
    <row r="5" spans="1:24" x14ac:dyDescent="0.25">
      <c r="A5">
        <v>3</v>
      </c>
      <c r="B5" t="s">
        <v>45</v>
      </c>
      <c r="C5">
        <v>1.3979410000000001</v>
      </c>
      <c r="D5">
        <v>0.63795599999999997</v>
      </c>
      <c r="E5">
        <v>0.49985800000000002</v>
      </c>
      <c r="F5">
        <v>1.0309029999999999</v>
      </c>
      <c r="G5">
        <v>5.2723300000000002</v>
      </c>
      <c r="H5">
        <v>0.49868099999999999</v>
      </c>
      <c r="I5">
        <v>0.45661600000000002</v>
      </c>
      <c r="J5">
        <v>6.3416E-2</v>
      </c>
      <c r="K5">
        <v>0.20424900000000001</v>
      </c>
      <c r="L5">
        <v>53.177</v>
      </c>
      <c r="M5">
        <v>27.09714</v>
      </c>
      <c r="N5">
        <v>4.3524479999999999</v>
      </c>
      <c r="O5">
        <v>3.1657329999999999</v>
      </c>
      <c r="P5">
        <v>0.176455</v>
      </c>
      <c r="Q5">
        <v>0.87890800000000002</v>
      </c>
      <c r="R5">
        <v>0.272505</v>
      </c>
      <c r="S5">
        <v>0.33815299999999998</v>
      </c>
      <c r="T5">
        <v>1.0048E-2</v>
      </c>
      <c r="U5">
        <v>4.6434999999999997E-2</v>
      </c>
      <c r="V5">
        <v>0.35058</v>
      </c>
      <c r="W5">
        <v>5.0493999999999997E-2</v>
      </c>
      <c r="X5">
        <v>99.977860000000007</v>
      </c>
    </row>
    <row r="6" spans="1:24" x14ac:dyDescent="0.25">
      <c r="A6">
        <v>4</v>
      </c>
      <c r="B6" t="s">
        <v>45</v>
      </c>
      <c r="C6">
        <v>1.343599</v>
      </c>
      <c r="D6">
        <v>0.60318700000000003</v>
      </c>
      <c r="E6">
        <v>0.50759299999999996</v>
      </c>
      <c r="F6">
        <v>0.94443200000000005</v>
      </c>
      <c r="G6">
        <v>5.1958919999999997</v>
      </c>
      <c r="H6">
        <v>0.52624800000000005</v>
      </c>
      <c r="I6">
        <v>0.43895499999999998</v>
      </c>
      <c r="J6">
        <v>0.110815</v>
      </c>
      <c r="K6">
        <v>0.20170099999999999</v>
      </c>
      <c r="L6">
        <v>53.335149999999999</v>
      </c>
      <c r="M6">
        <v>27.075690000000002</v>
      </c>
      <c r="N6">
        <v>4.2394049999999996</v>
      </c>
      <c r="O6">
        <v>3.0878510000000001</v>
      </c>
      <c r="P6">
        <v>0.16658999999999999</v>
      </c>
      <c r="Q6">
        <v>1.1847049999999999</v>
      </c>
      <c r="R6">
        <v>0.27117400000000003</v>
      </c>
      <c r="S6">
        <v>0.401084</v>
      </c>
      <c r="T6">
        <v>5.2205000000000001E-2</v>
      </c>
      <c r="U6">
        <v>4.1257000000000002E-2</v>
      </c>
      <c r="V6">
        <v>0.309419</v>
      </c>
      <c r="W6">
        <v>6.6158999999999996E-2</v>
      </c>
      <c r="X6">
        <v>100.1031</v>
      </c>
    </row>
    <row r="7" spans="1:24" x14ac:dyDescent="0.25">
      <c r="A7">
        <v>5</v>
      </c>
      <c r="B7" t="s">
        <v>45</v>
      </c>
      <c r="C7">
        <v>1.3795409999999999</v>
      </c>
      <c r="D7">
        <v>0.64281600000000005</v>
      </c>
      <c r="E7">
        <v>0.48617700000000003</v>
      </c>
      <c r="F7">
        <v>0.97372899999999996</v>
      </c>
      <c r="G7">
        <v>5.3915249999999997</v>
      </c>
      <c r="H7">
        <v>0.54807399999999995</v>
      </c>
      <c r="I7">
        <v>0.42678500000000003</v>
      </c>
      <c r="J7">
        <v>0.13090099999999999</v>
      </c>
      <c r="K7">
        <v>0.19900100000000001</v>
      </c>
      <c r="L7">
        <v>53.088200000000001</v>
      </c>
      <c r="M7">
        <v>27.00292</v>
      </c>
      <c r="N7">
        <v>4.1695380000000002</v>
      </c>
      <c r="O7">
        <v>3.1419779999999999</v>
      </c>
      <c r="P7">
        <v>0.17813399999999999</v>
      </c>
      <c r="Q7">
        <v>1.0092730000000001</v>
      </c>
      <c r="R7">
        <v>0.216809</v>
      </c>
      <c r="S7">
        <v>0.40787600000000002</v>
      </c>
      <c r="T7">
        <v>9.4736000000000001E-2</v>
      </c>
      <c r="U7">
        <v>5.2111999999999999E-2</v>
      </c>
      <c r="V7">
        <v>0.28172700000000001</v>
      </c>
      <c r="W7">
        <v>1.7124E-2</v>
      </c>
      <c r="X7">
        <v>99.838970000000003</v>
      </c>
    </row>
    <row r="8" spans="1:24" x14ac:dyDescent="0.25">
      <c r="A8">
        <v>6</v>
      </c>
      <c r="B8" t="s">
        <v>45</v>
      </c>
      <c r="C8">
        <v>1.444348</v>
      </c>
      <c r="D8">
        <v>0.62463000000000002</v>
      </c>
      <c r="E8">
        <v>0.47302</v>
      </c>
      <c r="F8">
        <v>0.73325499999999999</v>
      </c>
      <c r="G8">
        <v>4.7513009999999998</v>
      </c>
      <c r="H8">
        <v>0.56645000000000001</v>
      </c>
      <c r="I8">
        <v>0.46515200000000001</v>
      </c>
      <c r="J8">
        <v>4.1163999999999999E-2</v>
      </c>
      <c r="K8">
        <v>0.23568500000000001</v>
      </c>
      <c r="L8">
        <v>53.694929999999999</v>
      </c>
      <c r="M8">
        <v>27.164860000000001</v>
      </c>
      <c r="N8">
        <v>4.1023189999999996</v>
      </c>
      <c r="O8">
        <v>3.1357249999999999</v>
      </c>
      <c r="P8">
        <v>0.205343</v>
      </c>
      <c r="Q8">
        <v>0.98875800000000003</v>
      </c>
      <c r="R8">
        <v>0.32279799999999997</v>
      </c>
      <c r="S8">
        <v>0.42323100000000002</v>
      </c>
      <c r="T8">
        <v>6.4329999999999998E-2</v>
      </c>
      <c r="U8">
        <v>2.5593999999999999E-2</v>
      </c>
      <c r="V8">
        <v>0.269152</v>
      </c>
      <c r="W8">
        <v>7.1023000000000003E-2</v>
      </c>
      <c r="X8">
        <v>99.803070000000005</v>
      </c>
    </row>
    <row r="9" spans="1:24" x14ac:dyDescent="0.25">
      <c r="A9">
        <v>7</v>
      </c>
      <c r="B9" t="s">
        <v>45</v>
      </c>
      <c r="C9">
        <v>1.487134</v>
      </c>
      <c r="D9">
        <v>0.63817699999999999</v>
      </c>
      <c r="E9">
        <v>0.51167399999999996</v>
      </c>
      <c r="F9">
        <v>0.72535700000000003</v>
      </c>
      <c r="G9">
        <v>4.8097329999999996</v>
      </c>
      <c r="H9">
        <v>0.57624200000000003</v>
      </c>
      <c r="I9">
        <v>0.48561799999999999</v>
      </c>
      <c r="J9">
        <v>0.10018000000000001</v>
      </c>
      <c r="K9">
        <v>0.24424100000000001</v>
      </c>
      <c r="L9">
        <v>53.780279999999998</v>
      </c>
      <c r="M9">
        <v>27.103300000000001</v>
      </c>
      <c r="N9">
        <v>4.2547410000000001</v>
      </c>
      <c r="O9">
        <v>2.9880949999999999</v>
      </c>
      <c r="P9">
        <v>0.16833200000000001</v>
      </c>
      <c r="Q9">
        <v>1.0061040000000001</v>
      </c>
      <c r="R9">
        <v>0.19405900000000001</v>
      </c>
      <c r="S9">
        <v>0.40174399999999999</v>
      </c>
      <c r="T9">
        <v>0.128049</v>
      </c>
      <c r="U9">
        <v>6.4563999999999996E-2</v>
      </c>
      <c r="V9">
        <v>0.34514600000000001</v>
      </c>
      <c r="W9">
        <v>6.6497000000000001E-2</v>
      </c>
      <c r="X9">
        <v>100.0793</v>
      </c>
    </row>
    <row r="10" spans="1:24" x14ac:dyDescent="0.25">
      <c r="A10">
        <v>8</v>
      </c>
      <c r="B10" t="s">
        <v>45</v>
      </c>
      <c r="C10">
        <v>1.4955039999999999</v>
      </c>
      <c r="D10">
        <v>0.63261400000000001</v>
      </c>
      <c r="E10">
        <v>0.44792999999999999</v>
      </c>
      <c r="F10">
        <v>0.72163600000000006</v>
      </c>
      <c r="G10">
        <v>4.9344330000000003</v>
      </c>
      <c r="H10">
        <v>0.53412899999999996</v>
      </c>
      <c r="I10">
        <v>0.50489600000000001</v>
      </c>
      <c r="J10">
        <v>0.12545100000000001</v>
      </c>
      <c r="K10">
        <v>0.21344199999999999</v>
      </c>
      <c r="L10">
        <v>53.598599999999998</v>
      </c>
      <c r="M10">
        <v>27.07563</v>
      </c>
      <c r="N10">
        <v>4.1704410000000003</v>
      </c>
      <c r="O10">
        <v>3.0927509999999998</v>
      </c>
      <c r="P10">
        <v>0.174903</v>
      </c>
      <c r="Q10">
        <v>0.97701300000000002</v>
      </c>
      <c r="R10">
        <v>0.21931</v>
      </c>
      <c r="S10">
        <v>0.43843700000000002</v>
      </c>
      <c r="T10">
        <v>0.11276600000000001</v>
      </c>
      <c r="U10">
        <v>2.2033000000000001E-2</v>
      </c>
      <c r="V10">
        <v>0.29630299999999998</v>
      </c>
      <c r="W10">
        <v>4.7962999999999999E-2</v>
      </c>
      <c r="X10">
        <v>99.836179999999999</v>
      </c>
    </row>
    <row r="11" spans="1:24" x14ac:dyDescent="0.25">
      <c r="A11">
        <v>9</v>
      </c>
      <c r="B11" t="s">
        <v>45</v>
      </c>
      <c r="C11">
        <v>1.472078</v>
      </c>
      <c r="D11">
        <v>0.64475300000000002</v>
      </c>
      <c r="E11">
        <v>0.44895800000000002</v>
      </c>
      <c r="F11">
        <v>0.71652899999999997</v>
      </c>
      <c r="G11">
        <v>4.9538380000000002</v>
      </c>
      <c r="H11">
        <v>0.53722999999999999</v>
      </c>
      <c r="I11">
        <v>0.50374200000000002</v>
      </c>
      <c r="J11">
        <v>0.176258</v>
      </c>
      <c r="K11">
        <v>0.22898199999999999</v>
      </c>
      <c r="L11">
        <v>53.681429999999999</v>
      </c>
      <c r="M11">
        <v>26.977049999999998</v>
      </c>
      <c r="N11">
        <v>4.2096640000000001</v>
      </c>
      <c r="O11">
        <v>3.1447069999999999</v>
      </c>
      <c r="P11">
        <v>0.19703899999999999</v>
      </c>
      <c r="Q11">
        <v>1.0808990000000001</v>
      </c>
      <c r="R11">
        <v>0.25428600000000001</v>
      </c>
      <c r="S11">
        <v>0.46588299999999999</v>
      </c>
      <c r="T11">
        <v>5.5856000000000003E-2</v>
      </c>
      <c r="U11">
        <v>2.6613000000000001E-2</v>
      </c>
      <c r="V11">
        <v>0.36847999999999997</v>
      </c>
      <c r="W11">
        <v>4.8695000000000002E-2</v>
      </c>
      <c r="X11">
        <v>100.193</v>
      </c>
    </row>
    <row r="12" spans="1:24" x14ac:dyDescent="0.25">
      <c r="A12">
        <v>10</v>
      </c>
      <c r="B12" t="s">
        <v>45</v>
      </c>
      <c r="C12">
        <v>1.494154</v>
      </c>
      <c r="D12">
        <v>0.67817099999999997</v>
      </c>
      <c r="E12">
        <v>0.50205100000000003</v>
      </c>
      <c r="F12">
        <v>0.70807299999999995</v>
      </c>
      <c r="G12">
        <v>5.0472849999999996</v>
      </c>
      <c r="H12">
        <v>0.53826499999999999</v>
      </c>
      <c r="I12">
        <v>0.56511800000000001</v>
      </c>
      <c r="J12">
        <v>0.129829</v>
      </c>
      <c r="K12">
        <v>0.216449</v>
      </c>
      <c r="L12">
        <v>53.64873</v>
      </c>
      <c r="M12">
        <v>26.993310000000001</v>
      </c>
      <c r="N12">
        <v>4.236205</v>
      </c>
      <c r="O12">
        <v>3.1502460000000001</v>
      </c>
      <c r="P12">
        <v>0.164933</v>
      </c>
      <c r="Q12">
        <v>1.0917509999999999</v>
      </c>
      <c r="R12">
        <v>0.19425100000000001</v>
      </c>
      <c r="S12">
        <v>0.43630999999999998</v>
      </c>
      <c r="T12">
        <v>4.2985000000000002E-2</v>
      </c>
      <c r="U12">
        <v>3.5284999999999997E-2</v>
      </c>
      <c r="V12">
        <v>0.35117199999999998</v>
      </c>
      <c r="W12">
        <v>1.1E-5</v>
      </c>
      <c r="X12">
        <v>100.2246</v>
      </c>
    </row>
    <row r="13" spans="1:24" x14ac:dyDescent="0.25">
      <c r="A13">
        <v>11</v>
      </c>
      <c r="B13" t="s">
        <v>45</v>
      </c>
      <c r="C13">
        <v>1.4580249999999999</v>
      </c>
      <c r="D13">
        <v>0.66651199999999999</v>
      </c>
      <c r="E13">
        <v>0.46030799999999999</v>
      </c>
      <c r="F13">
        <v>0.74427200000000004</v>
      </c>
      <c r="G13">
        <v>4.8763810000000003</v>
      </c>
      <c r="H13">
        <v>0.56333100000000003</v>
      </c>
      <c r="I13">
        <v>0.51408200000000004</v>
      </c>
      <c r="J13">
        <v>0.117995</v>
      </c>
      <c r="K13">
        <v>0.26552300000000001</v>
      </c>
      <c r="L13">
        <v>53.848520000000001</v>
      </c>
      <c r="M13">
        <v>27.13729</v>
      </c>
      <c r="N13">
        <v>4.2000419999999998</v>
      </c>
      <c r="O13">
        <v>3.0622349999999998</v>
      </c>
      <c r="P13">
        <v>0.16733999999999999</v>
      </c>
      <c r="Q13">
        <v>0.89086100000000001</v>
      </c>
      <c r="R13">
        <v>0.32686799999999999</v>
      </c>
      <c r="S13">
        <v>0.38147599999999998</v>
      </c>
      <c r="T13">
        <v>5.8951000000000003E-2</v>
      </c>
      <c r="U13">
        <v>1.2E-5</v>
      </c>
      <c r="V13">
        <v>0.33007700000000001</v>
      </c>
      <c r="W13">
        <v>9.4975000000000004E-2</v>
      </c>
      <c r="X13">
        <v>100.1651</v>
      </c>
    </row>
    <row r="14" spans="1:24" x14ac:dyDescent="0.25">
      <c r="A14">
        <v>12</v>
      </c>
      <c r="B14" t="s">
        <v>45</v>
      </c>
      <c r="C14">
        <v>1.3217589999999999</v>
      </c>
      <c r="D14">
        <v>0.61147399999999996</v>
      </c>
      <c r="E14">
        <v>0.48965900000000001</v>
      </c>
      <c r="F14">
        <v>0.51294899999999999</v>
      </c>
      <c r="G14">
        <v>3.512518</v>
      </c>
      <c r="H14">
        <v>0.74716899999999997</v>
      </c>
      <c r="I14">
        <v>0.56582200000000005</v>
      </c>
      <c r="J14">
        <v>0.13827200000000001</v>
      </c>
      <c r="K14">
        <v>0.35995500000000002</v>
      </c>
      <c r="L14">
        <v>55.03398</v>
      </c>
      <c r="M14">
        <v>27.12087</v>
      </c>
      <c r="N14">
        <v>4.3704409999999996</v>
      </c>
      <c r="O14">
        <v>3.1362939999999999</v>
      </c>
      <c r="P14">
        <v>0.198572</v>
      </c>
      <c r="Q14">
        <v>1.0635619999999999</v>
      </c>
      <c r="R14">
        <v>0.25234699999999999</v>
      </c>
      <c r="S14">
        <v>0.42439300000000002</v>
      </c>
      <c r="T14">
        <v>1.1E-5</v>
      </c>
      <c r="U14">
        <v>1.2E-5</v>
      </c>
      <c r="V14">
        <v>0.29567199999999999</v>
      </c>
      <c r="W14">
        <v>4.6630999999999999E-2</v>
      </c>
      <c r="X14">
        <v>100.2024</v>
      </c>
    </row>
    <row r="15" spans="1:24" x14ac:dyDescent="0.25">
      <c r="A15">
        <v>13</v>
      </c>
      <c r="B15" t="s">
        <v>45</v>
      </c>
      <c r="C15">
        <v>1.343275</v>
      </c>
      <c r="D15">
        <v>0.64278800000000003</v>
      </c>
      <c r="E15">
        <v>0.51514199999999999</v>
      </c>
      <c r="F15">
        <v>0.57129099999999999</v>
      </c>
      <c r="G15">
        <v>3.447343</v>
      </c>
      <c r="H15">
        <v>0.74209400000000003</v>
      </c>
      <c r="I15">
        <v>0.61688100000000001</v>
      </c>
      <c r="J15">
        <v>0.15512100000000001</v>
      </c>
      <c r="K15">
        <v>0.346553</v>
      </c>
      <c r="L15">
        <v>54.842190000000002</v>
      </c>
      <c r="M15">
        <v>26.91442</v>
      </c>
      <c r="N15">
        <v>4.3605109999999998</v>
      </c>
      <c r="O15">
        <v>3.1447310000000002</v>
      </c>
      <c r="P15">
        <v>0.207453</v>
      </c>
      <c r="Q15">
        <v>1.098554</v>
      </c>
      <c r="R15">
        <v>0.20444499999999999</v>
      </c>
      <c r="S15">
        <v>0.41247800000000001</v>
      </c>
      <c r="T15">
        <v>1.4899000000000001E-2</v>
      </c>
      <c r="U15">
        <v>1.2097999999999999E-2</v>
      </c>
      <c r="V15">
        <v>0.32608199999999998</v>
      </c>
      <c r="W15">
        <v>5.4674E-2</v>
      </c>
      <c r="X15">
        <v>99.973010000000002</v>
      </c>
    </row>
    <row r="16" spans="1:24" x14ac:dyDescent="0.25">
      <c r="A16">
        <v>14</v>
      </c>
      <c r="B16" t="s">
        <v>45</v>
      </c>
      <c r="C16">
        <v>1.31541</v>
      </c>
      <c r="D16">
        <v>0.64569699999999997</v>
      </c>
      <c r="E16">
        <v>0.502332</v>
      </c>
      <c r="F16">
        <v>0.50485899999999995</v>
      </c>
      <c r="G16">
        <v>3.4861309999999999</v>
      </c>
      <c r="H16">
        <v>0.72972700000000001</v>
      </c>
      <c r="I16">
        <v>0.52718699999999996</v>
      </c>
      <c r="J16">
        <v>0.18473300000000001</v>
      </c>
      <c r="K16">
        <v>0.33618500000000001</v>
      </c>
      <c r="L16">
        <v>54.867800000000003</v>
      </c>
      <c r="M16">
        <v>26.97072</v>
      </c>
      <c r="N16">
        <v>4.2828999999999997</v>
      </c>
      <c r="O16">
        <v>3.0901390000000002</v>
      </c>
      <c r="P16">
        <v>0.17430599999999999</v>
      </c>
      <c r="Q16">
        <v>1.1246499999999999</v>
      </c>
      <c r="R16">
        <v>0.20733599999999999</v>
      </c>
      <c r="S16">
        <v>0.36579800000000001</v>
      </c>
      <c r="T16">
        <v>6.9297999999999998E-2</v>
      </c>
      <c r="U16">
        <v>1.2E-5</v>
      </c>
      <c r="V16">
        <v>0.32940599999999998</v>
      </c>
      <c r="W16">
        <v>5.4892000000000003E-2</v>
      </c>
      <c r="X16">
        <v>99.769509999999997</v>
      </c>
    </row>
    <row r="17" spans="1:24" x14ac:dyDescent="0.25">
      <c r="A17">
        <v>15</v>
      </c>
      <c r="B17" t="s">
        <v>45</v>
      </c>
      <c r="C17">
        <v>1.2066380000000001</v>
      </c>
      <c r="D17">
        <v>0.62614000000000003</v>
      </c>
      <c r="E17">
        <v>0.53544599999999998</v>
      </c>
      <c r="F17">
        <v>0.49999900000000003</v>
      </c>
      <c r="G17">
        <v>3.4128059999999998</v>
      </c>
      <c r="H17">
        <v>0.77891500000000002</v>
      </c>
      <c r="I17">
        <v>0.40458300000000003</v>
      </c>
      <c r="J17">
        <v>0.152776</v>
      </c>
      <c r="K17">
        <v>0.41214299999999998</v>
      </c>
      <c r="L17">
        <v>55.193719999999999</v>
      </c>
      <c r="M17">
        <v>26.754339999999999</v>
      </c>
      <c r="N17">
        <v>4.312532</v>
      </c>
      <c r="O17">
        <v>3.0439370000000001</v>
      </c>
      <c r="P17">
        <v>0.21793100000000001</v>
      </c>
      <c r="Q17">
        <v>1.134865</v>
      </c>
      <c r="R17">
        <v>0.22848199999999999</v>
      </c>
      <c r="S17">
        <v>0.40354000000000001</v>
      </c>
      <c r="T17">
        <v>6.2711000000000003E-2</v>
      </c>
      <c r="U17">
        <v>2.1020000000000001E-3</v>
      </c>
      <c r="V17">
        <v>0.30031999999999998</v>
      </c>
      <c r="W17">
        <v>5.7868000000000003E-2</v>
      </c>
      <c r="X17">
        <v>99.741799999999998</v>
      </c>
    </row>
    <row r="18" spans="1:24" s="24" customFormat="1" x14ac:dyDescent="0.25">
      <c r="C18" s="24" t="s">
        <v>25</v>
      </c>
      <c r="D18" s="24" t="s">
        <v>11</v>
      </c>
      <c r="E18" s="24" t="s">
        <v>26</v>
      </c>
      <c r="F18" s="24" t="s">
        <v>27</v>
      </c>
      <c r="G18" s="24" t="s">
        <v>28</v>
      </c>
      <c r="H18" s="24" t="s">
        <v>12</v>
      </c>
      <c r="I18" s="24" t="s">
        <v>29</v>
      </c>
      <c r="J18" s="24" t="s">
        <v>30</v>
      </c>
      <c r="K18" s="24" t="s">
        <v>31</v>
      </c>
      <c r="L18" s="24" t="s">
        <v>32</v>
      </c>
      <c r="M18" s="24" t="s">
        <v>33</v>
      </c>
      <c r="N18" s="24" t="s">
        <v>34</v>
      </c>
      <c r="O18" s="24" t="s">
        <v>35</v>
      </c>
      <c r="P18" s="24" t="s">
        <v>8</v>
      </c>
      <c r="Q18" s="24" t="s">
        <v>36</v>
      </c>
      <c r="R18" s="24" t="s">
        <v>37</v>
      </c>
      <c r="S18" s="24" t="s">
        <v>38</v>
      </c>
      <c r="T18" s="24" t="s">
        <v>39</v>
      </c>
      <c r="U18" s="24" t="s">
        <v>40</v>
      </c>
      <c r="V18" s="24" t="s">
        <v>41</v>
      </c>
      <c r="W18" s="24" t="s">
        <v>42</v>
      </c>
      <c r="X18" s="24" t="s">
        <v>24</v>
      </c>
    </row>
    <row r="19" spans="1:24" x14ac:dyDescent="0.25">
      <c r="B19" t="s">
        <v>46</v>
      </c>
      <c r="C19">
        <f>AVERAGE(C3:C17)</f>
        <v>1.3928334666666664</v>
      </c>
      <c r="D19">
        <f t="shared" ref="D19:X19" si="0">AVERAGE(D3:D17)</f>
        <v>0.63678419999999991</v>
      </c>
      <c r="E19">
        <f t="shared" si="0"/>
        <v>0.49145086666666665</v>
      </c>
      <c r="F19">
        <f t="shared" si="0"/>
        <v>0.76044993333333344</v>
      </c>
      <c r="G19">
        <f t="shared" si="0"/>
        <v>4.6474680000000008</v>
      </c>
      <c r="H19">
        <f t="shared" si="0"/>
        <v>0.59555159999999996</v>
      </c>
      <c r="I19">
        <f t="shared" si="0"/>
        <v>0.49039326666666666</v>
      </c>
      <c r="J19">
        <f t="shared" si="0"/>
        <v>0.12235733333333336</v>
      </c>
      <c r="K19">
        <f t="shared" si="0"/>
        <v>0.2596176</v>
      </c>
      <c r="L19">
        <f t="shared" si="0"/>
        <v>53.863162666666661</v>
      </c>
      <c r="M19">
        <f t="shared" si="0"/>
        <v>27.044648000000002</v>
      </c>
      <c r="N19">
        <f t="shared" si="0"/>
        <v>4.2400975333333326</v>
      </c>
      <c r="O19">
        <f t="shared" si="0"/>
        <v>3.1117080000000001</v>
      </c>
      <c r="P19">
        <f t="shared" si="0"/>
        <v>0.18315273333333335</v>
      </c>
      <c r="Q19">
        <f t="shared" si="0"/>
        <v>1.0321505333333334</v>
      </c>
      <c r="R19">
        <f t="shared" si="0"/>
        <v>0.23672306666666668</v>
      </c>
      <c r="S19">
        <f t="shared" si="0"/>
        <v>0.4072547333333334</v>
      </c>
      <c r="T19">
        <f t="shared" si="0"/>
        <v>5.6438933333333337E-2</v>
      </c>
      <c r="U19">
        <f t="shared" si="0"/>
        <v>2.3236200000000002E-2</v>
      </c>
      <c r="V19">
        <f t="shared" si="0"/>
        <v>0.31152520000000006</v>
      </c>
      <c r="W19">
        <f t="shared" si="0"/>
        <v>5.2429133333333329E-2</v>
      </c>
      <c r="X19">
        <f t="shared" si="0"/>
        <v>99.959439333333336</v>
      </c>
    </row>
    <row r="20" spans="1:24" x14ac:dyDescent="0.25">
      <c r="B20" t="s">
        <v>47</v>
      </c>
      <c r="C20">
        <f>_xlfn.STDEV.P(C3:C17)</f>
        <v>8.1058126121005825E-2</v>
      </c>
      <c r="D20">
        <f t="shared" ref="D20:X20" si="1">_xlfn.STDEV.P(D3:D17)</f>
        <v>2.1067880653418046E-2</v>
      </c>
      <c r="E20">
        <f t="shared" si="1"/>
        <v>2.3903656269468245E-2</v>
      </c>
      <c r="F20">
        <f t="shared" si="1"/>
        <v>0.18571312376080346</v>
      </c>
      <c r="G20">
        <f t="shared" si="1"/>
        <v>0.73893231322027153</v>
      </c>
      <c r="H20">
        <f t="shared" si="1"/>
        <v>9.5118047774191639E-2</v>
      </c>
      <c r="I20">
        <f t="shared" si="1"/>
        <v>5.8005278935014712E-2</v>
      </c>
      <c r="J20">
        <f t="shared" si="1"/>
        <v>3.9351318074776313E-2</v>
      </c>
      <c r="K20">
        <f t="shared" si="1"/>
        <v>6.6668570362953025E-2</v>
      </c>
      <c r="L20">
        <f t="shared" si="1"/>
        <v>0.72458403837849561</v>
      </c>
      <c r="M20">
        <f t="shared" si="1"/>
        <v>0.107363975659126</v>
      </c>
      <c r="N20">
        <f t="shared" si="1"/>
        <v>7.8551071510507636E-2</v>
      </c>
      <c r="O20">
        <f t="shared" si="1"/>
        <v>5.7125999717583378E-2</v>
      </c>
      <c r="P20">
        <f t="shared" si="1"/>
        <v>1.6631391080189965E-2</v>
      </c>
      <c r="Q20">
        <f t="shared" si="1"/>
        <v>8.5456169985060476E-2</v>
      </c>
      <c r="R20">
        <f t="shared" si="1"/>
        <v>4.4334132126337446E-2</v>
      </c>
      <c r="S20">
        <f t="shared" si="1"/>
        <v>2.9820763787371755E-2</v>
      </c>
      <c r="T20">
        <f t="shared" si="1"/>
        <v>3.4529226969755467E-2</v>
      </c>
      <c r="U20">
        <f t="shared" si="1"/>
        <v>2.0501245757920821E-2</v>
      </c>
      <c r="V20">
        <f t="shared" si="1"/>
        <v>3.3706109450562599E-2</v>
      </c>
      <c r="W20">
        <f t="shared" si="1"/>
        <v>2.3302154535197454E-2</v>
      </c>
      <c r="X20">
        <f t="shared" si="1"/>
        <v>0.2035508735907452</v>
      </c>
    </row>
    <row r="21" spans="1:24" x14ac:dyDescent="0.25">
      <c r="A21" s="2"/>
      <c r="B21" s="1"/>
      <c r="C21" s="1">
        <f>C20/C19</f>
        <v>5.8196566970058809E-2</v>
      </c>
      <c r="D21" s="1">
        <f t="shared" ref="D21:X21" si="2">D20/D19</f>
        <v>3.3084804323690896E-2</v>
      </c>
      <c r="E21" s="1">
        <f t="shared" si="2"/>
        <v>4.8638954350814542E-2</v>
      </c>
      <c r="F21" s="1">
        <f t="shared" si="2"/>
        <v>0.24421479392700335</v>
      </c>
      <c r="G21" s="1">
        <f t="shared" si="2"/>
        <v>0.15899675118156195</v>
      </c>
      <c r="H21" s="1">
        <f t="shared" si="2"/>
        <v>0.15971420070769962</v>
      </c>
      <c r="I21" s="1">
        <f t="shared" si="2"/>
        <v>0.11828318795910883</v>
      </c>
      <c r="J21" s="1">
        <f t="shared" si="2"/>
        <v>0.32160980468226646</v>
      </c>
      <c r="K21" s="1">
        <f t="shared" si="2"/>
        <v>0.25679526489326232</v>
      </c>
      <c r="L21" s="1">
        <f t="shared" si="2"/>
        <v>1.3452311422234886E-2</v>
      </c>
      <c r="M21" s="1">
        <f t="shared" si="2"/>
        <v>3.9698788336652042E-3</v>
      </c>
      <c r="N21" s="1">
        <f t="shared" si="2"/>
        <v>1.8525769960002568E-2</v>
      </c>
      <c r="O21" s="1">
        <f t="shared" si="2"/>
        <v>1.8358406289273727E-2</v>
      </c>
      <c r="P21" s="1">
        <f t="shared" si="2"/>
        <v>9.0806130913270361E-2</v>
      </c>
      <c r="Q21" s="1">
        <f t="shared" si="2"/>
        <v>8.2794289423151785E-2</v>
      </c>
      <c r="R21" s="1">
        <f t="shared" si="2"/>
        <v>0.18728268753279123</v>
      </c>
      <c r="S21" s="1">
        <f t="shared" si="2"/>
        <v>7.3223860514259012E-2</v>
      </c>
      <c r="T21" s="1">
        <f t="shared" si="2"/>
        <v>0.61179800769484416</v>
      </c>
      <c r="U21" s="1">
        <f t="shared" si="2"/>
        <v>0.88229769746864029</v>
      </c>
      <c r="V21" s="1">
        <f t="shared" si="2"/>
        <v>0.10819705580981119</v>
      </c>
      <c r="W21" s="1">
        <f t="shared" si="2"/>
        <v>0.44445050020276494</v>
      </c>
      <c r="X21" s="1">
        <f t="shared" si="2"/>
        <v>2.0363346868319957E-3</v>
      </c>
    </row>
    <row r="22" spans="1:24" x14ac:dyDescent="0.25">
      <c r="A22" s="2"/>
      <c r="B22" s="1"/>
      <c r="C22" s="1"/>
      <c r="D22" s="1"/>
      <c r="E22" s="1"/>
      <c r="F22" s="1"/>
      <c r="G22" s="1"/>
    </row>
    <row r="23" spans="1:24" ht="18" x14ac:dyDescent="0.35">
      <c r="A23" s="8" t="s">
        <v>48</v>
      </c>
      <c r="B23" s="3"/>
      <c r="C23" s="3"/>
      <c r="D23" s="3"/>
      <c r="E23" s="1"/>
      <c r="F23" s="1"/>
      <c r="G23" s="1"/>
      <c r="I23" t="s">
        <v>49</v>
      </c>
    </row>
    <row r="25" spans="1:24" ht="15.75" thickBot="1" x14ac:dyDescent="0.3">
      <c r="A25" s="13" t="s">
        <v>1</v>
      </c>
      <c r="B25" s="13" t="s">
        <v>2</v>
      </c>
      <c r="C25" s="13" t="s">
        <v>3</v>
      </c>
      <c r="D25" s="13" t="s">
        <v>4</v>
      </c>
      <c r="E25" s="13" t="s">
        <v>5</v>
      </c>
      <c r="F25" s="13" t="s">
        <v>6</v>
      </c>
      <c r="G25" s="13" t="s">
        <v>7</v>
      </c>
    </row>
    <row r="26" spans="1:24" x14ac:dyDescent="0.25">
      <c r="A26" s="23" t="s">
        <v>55</v>
      </c>
      <c r="B26" s="11">
        <f>L19</f>
        <v>53.863162666666661</v>
      </c>
      <c r="C26" s="11">
        <v>79.898799999999994</v>
      </c>
      <c r="D26" s="10">
        <f t="shared" ref="D26:D42" si="3">B26/C26</f>
        <v>0.67414232337239943</v>
      </c>
      <c r="E26" s="10">
        <f t="shared" ref="E26:E29" si="4">2*D26</f>
        <v>1.3482846467447989</v>
      </c>
      <c r="F26" s="12">
        <f>E26*$D$51</f>
        <v>24.83478770730942</v>
      </c>
      <c r="G26" s="11">
        <f t="shared" ref="G26:G29" si="5">F26/2</f>
        <v>12.41739385365471</v>
      </c>
      <c r="H26" s="23" t="s">
        <v>55</v>
      </c>
      <c r="I26" s="24"/>
      <c r="L26" s="26" t="s">
        <v>65</v>
      </c>
      <c r="M26" s="25">
        <f>SUM(G35:G38)+G41</f>
        <v>1.0638422355770469</v>
      </c>
    </row>
    <row r="27" spans="1:24" x14ac:dyDescent="0.25">
      <c r="A27" s="22" t="s">
        <v>54</v>
      </c>
      <c r="B27" s="11">
        <f>I19</f>
        <v>0.49039326666666666</v>
      </c>
      <c r="C27" s="11">
        <v>123.22</v>
      </c>
      <c r="D27" s="10">
        <f t="shared" si="3"/>
        <v>3.9798187523670397E-3</v>
      </c>
      <c r="E27" s="9">
        <f t="shared" si="4"/>
        <v>7.9596375047340795E-3</v>
      </c>
      <c r="F27" s="12">
        <f>E27*$D$51</f>
        <v>0.1466128892993504</v>
      </c>
      <c r="G27" s="11">
        <f t="shared" si="5"/>
        <v>7.3306444649675201E-2</v>
      </c>
      <c r="H27" s="22" t="s">
        <v>54</v>
      </c>
      <c r="I27" s="24"/>
      <c r="L27" s="26" t="s">
        <v>63</v>
      </c>
      <c r="M27" s="25">
        <f>SUM(G28:G29,G34,G33)</f>
        <v>0.66465455728587042</v>
      </c>
    </row>
    <row r="28" spans="1:24" x14ac:dyDescent="0.25">
      <c r="A28" s="22" t="s">
        <v>52</v>
      </c>
      <c r="B28" s="11">
        <f>F19</f>
        <v>0.76044993333333344</v>
      </c>
      <c r="C28" s="11">
        <v>264.03680000000003</v>
      </c>
      <c r="D28" s="10">
        <f t="shared" si="3"/>
        <v>2.8800907045280558E-3</v>
      </c>
      <c r="E28" s="9">
        <f t="shared" si="4"/>
        <v>5.7601814090561115E-3</v>
      </c>
      <c r="F28" s="12">
        <f>E28*$D$51</f>
        <v>0.10609991205853714</v>
      </c>
      <c r="G28" s="11">
        <f t="shared" si="5"/>
        <v>5.3049956029268569E-2</v>
      </c>
      <c r="H28" s="22" t="s">
        <v>52</v>
      </c>
      <c r="I28" s="24"/>
      <c r="L28" s="26" t="s">
        <v>64</v>
      </c>
      <c r="M28" s="25">
        <f>SUM(G26:G27,G31-2,G32, G39,G30,G40)</f>
        <v>17.495957903847664</v>
      </c>
    </row>
    <row r="29" spans="1:24" x14ac:dyDescent="0.25">
      <c r="A29" s="22" t="s">
        <v>53</v>
      </c>
      <c r="B29" s="11">
        <f>G19</f>
        <v>4.6474680000000008</v>
      </c>
      <c r="C29" s="11">
        <v>270.02999999999997</v>
      </c>
      <c r="D29" s="10">
        <f t="shared" si="3"/>
        <v>1.7210932118653488E-2</v>
      </c>
      <c r="E29" s="9">
        <f t="shared" si="4"/>
        <v>3.4421864237306976E-2</v>
      </c>
      <c r="F29" s="12">
        <f>E29*$D$51</f>
        <v>0.6340350258287496</v>
      </c>
      <c r="G29" s="11">
        <f t="shared" si="5"/>
        <v>0.3170175129143748</v>
      </c>
      <c r="H29" s="22" t="s">
        <v>53</v>
      </c>
      <c r="I29" s="24"/>
      <c r="L29" s="26" t="s">
        <v>22</v>
      </c>
      <c r="M29">
        <v>2</v>
      </c>
    </row>
    <row r="30" spans="1:24" x14ac:dyDescent="0.25">
      <c r="A30" s="23" t="s">
        <v>51</v>
      </c>
      <c r="B30" s="11">
        <f>E19</f>
        <v>0.49145086666666665</v>
      </c>
      <c r="C30" s="11">
        <v>101.94</v>
      </c>
      <c r="D30" s="10">
        <f t="shared" si="3"/>
        <v>4.8209816231770319E-3</v>
      </c>
      <c r="E30" s="10">
        <f t="shared" ref="E30:E31" si="6">3*D30</f>
        <v>1.4462944869531095E-2</v>
      </c>
      <c r="F30" s="12">
        <f>E30*$D$51</f>
        <v>0.26640084222905974</v>
      </c>
      <c r="G30" s="11">
        <f t="shared" ref="G30:G38" si="7">F30*2/3</f>
        <v>0.17760056148603984</v>
      </c>
      <c r="H30" s="23" t="s">
        <v>51</v>
      </c>
      <c r="I30" s="24"/>
      <c r="L30" s="26"/>
    </row>
    <row r="31" spans="1:24" x14ac:dyDescent="0.25">
      <c r="A31" s="23" t="s">
        <v>61</v>
      </c>
      <c r="B31" s="11">
        <f>M19</f>
        <v>27.044648000000002</v>
      </c>
      <c r="C31" s="11">
        <v>159.69</v>
      </c>
      <c r="D31" s="10">
        <f t="shared" si="3"/>
        <v>0.16935717953534976</v>
      </c>
      <c r="E31" s="10">
        <f t="shared" si="6"/>
        <v>0.50807153860604926</v>
      </c>
      <c r="F31" s="12">
        <f>E31*$D$51</f>
        <v>9.3584458088067084</v>
      </c>
      <c r="G31" s="11">
        <f t="shared" si="7"/>
        <v>6.2389638725378056</v>
      </c>
      <c r="H31" s="23" t="s">
        <v>61</v>
      </c>
      <c r="I31" s="24"/>
      <c r="L31" s="26"/>
    </row>
    <row r="32" spans="1:24" x14ac:dyDescent="0.25">
      <c r="A32" s="23" t="s">
        <v>60</v>
      </c>
      <c r="B32" s="11">
        <f>Q19</f>
        <v>1.0321505333333334</v>
      </c>
      <c r="C32" s="11">
        <v>151.99</v>
      </c>
      <c r="D32" s="10">
        <f t="shared" si="3"/>
        <v>6.7909108055354515E-3</v>
      </c>
      <c r="E32" s="10">
        <f>D32*3</f>
        <v>2.0372732416606355E-2</v>
      </c>
      <c r="F32" s="12">
        <f>E32*$D$51</f>
        <v>0.3752564310553968</v>
      </c>
      <c r="G32" s="11">
        <f t="shared" si="7"/>
        <v>0.25017095403693118</v>
      </c>
      <c r="H32" s="23" t="s">
        <v>60</v>
      </c>
      <c r="I32" s="24"/>
      <c r="L32" s="26"/>
    </row>
    <row r="33" spans="1:13" ht="18.75" x14ac:dyDescent="0.25">
      <c r="A33" s="22" t="s">
        <v>62</v>
      </c>
      <c r="B33" s="11">
        <f>K19</f>
        <v>0.2596176</v>
      </c>
      <c r="C33" s="11">
        <f>(2*44.956)+(3*15.999)</f>
        <v>137.90899999999999</v>
      </c>
      <c r="D33" s="10">
        <f t="shared" ref="D33" si="8">B33/C33</f>
        <v>1.8825283339013409E-3</v>
      </c>
      <c r="E33" s="10">
        <f t="shared" ref="E33" si="9">D33*3</f>
        <v>5.6475850017040224E-3</v>
      </c>
      <c r="F33" s="12">
        <f>E33*$D$51</f>
        <v>0.10402593763485289</v>
      </c>
      <c r="G33" s="11">
        <f t="shared" ref="G33" si="10">F33*2/3</f>
        <v>6.9350625089901932E-2</v>
      </c>
      <c r="H33" s="22" t="s">
        <v>62</v>
      </c>
      <c r="I33" s="24"/>
      <c r="J33" s="29" t="s">
        <v>67</v>
      </c>
      <c r="L33" s="26"/>
      <c r="M33" s="25"/>
    </row>
    <row r="34" spans="1:13" x14ac:dyDescent="0.25">
      <c r="A34" s="22" t="s">
        <v>50</v>
      </c>
      <c r="B34" s="11">
        <f>C19</f>
        <v>1.3928334666666664</v>
      </c>
      <c r="C34" s="11">
        <v>227.8082</v>
      </c>
      <c r="D34" s="10">
        <f t="shared" si="3"/>
        <v>6.1140620340561329E-3</v>
      </c>
      <c r="E34" s="10">
        <f t="shared" ref="E34:E38" si="11">D34*3</f>
        <v>1.8342186102168399E-2</v>
      </c>
      <c r="F34" s="12">
        <f>E34*$D$51</f>
        <v>0.33785469487848757</v>
      </c>
      <c r="G34" s="11">
        <f t="shared" si="7"/>
        <v>0.22523646325232505</v>
      </c>
      <c r="H34" s="22" t="s">
        <v>50</v>
      </c>
      <c r="I34" s="24"/>
      <c r="M34" s="25"/>
    </row>
    <row r="35" spans="1:13" x14ac:dyDescent="0.25">
      <c r="A35" s="22" t="s">
        <v>57</v>
      </c>
      <c r="B35" s="11">
        <f>N19</f>
        <v>4.2400975333333326</v>
      </c>
      <c r="C35" s="11">
        <v>325.81819999999999</v>
      </c>
      <c r="D35" s="10">
        <f t="shared" si="3"/>
        <v>1.3013691479890727E-2</v>
      </c>
      <c r="E35" s="10">
        <f t="shared" si="11"/>
        <v>3.9041074439672183E-2</v>
      </c>
      <c r="F35" s="12">
        <f>E35*$D$51</f>
        <v>0.71911876910813977</v>
      </c>
      <c r="G35" s="11">
        <f t="shared" si="7"/>
        <v>0.47941251273875984</v>
      </c>
      <c r="H35" s="22" t="s">
        <v>57</v>
      </c>
      <c r="I35" s="24"/>
      <c r="J35" t="s">
        <v>68</v>
      </c>
    </row>
    <row r="36" spans="1:13" x14ac:dyDescent="0.25">
      <c r="A36" s="22" t="s">
        <v>58</v>
      </c>
      <c r="B36" s="11">
        <f>O19</f>
        <v>3.1117080000000001</v>
      </c>
      <c r="C36" s="11">
        <v>328.23820000000001</v>
      </c>
      <c r="D36" s="10">
        <f t="shared" si="3"/>
        <v>9.4800300513468577E-3</v>
      </c>
      <c r="E36" s="10">
        <f t="shared" si="11"/>
        <v>2.8440090154040573E-2</v>
      </c>
      <c r="F36" s="12">
        <f>E36*$D$51</f>
        <v>0.52385347786729375</v>
      </c>
      <c r="G36" s="11">
        <f t="shared" si="7"/>
        <v>0.34923565191152917</v>
      </c>
      <c r="H36" s="22" t="s">
        <v>58</v>
      </c>
      <c r="I36" s="24"/>
      <c r="J36" s="25">
        <v>12.41739385365471</v>
      </c>
      <c r="K36" s="25" t="s">
        <v>32</v>
      </c>
      <c r="L36">
        <v>4</v>
      </c>
      <c r="M36">
        <f>J36*L36</f>
        <v>49.669575414618841</v>
      </c>
    </row>
    <row r="37" spans="1:13" x14ac:dyDescent="0.25">
      <c r="A37" s="22" t="s">
        <v>56</v>
      </c>
      <c r="B37" s="11">
        <f>J19</f>
        <v>0.12235733333333336</v>
      </c>
      <c r="C37" s="11">
        <v>329.81220000000002</v>
      </c>
      <c r="D37" s="10">
        <f t="shared" si="3"/>
        <v>3.7099092554287972E-4</v>
      </c>
      <c r="E37" s="10">
        <f t="shared" si="11"/>
        <v>1.1129727766286393E-3</v>
      </c>
      <c r="F37" s="12">
        <f>E37*$D$51</f>
        <v>2.0500450478554401E-2</v>
      </c>
      <c r="G37" s="11">
        <f t="shared" si="7"/>
        <v>1.3666966985702933E-2</v>
      </c>
      <c r="H37" s="22" t="s">
        <v>56</v>
      </c>
      <c r="I37" s="24"/>
      <c r="J37" s="25">
        <v>7.3306444649675201E-2</v>
      </c>
      <c r="K37" s="25" t="s">
        <v>29</v>
      </c>
      <c r="L37">
        <v>4</v>
      </c>
      <c r="M37">
        <f t="shared" ref="M37:M51" si="12">J37*L37</f>
        <v>0.2932257785987008</v>
      </c>
    </row>
    <row r="38" spans="1:13" x14ac:dyDescent="0.25">
      <c r="A38" s="22" t="s">
        <v>59</v>
      </c>
      <c r="B38" s="11">
        <f>R19</f>
        <v>0.23672306666666668</v>
      </c>
      <c r="C38" s="11">
        <v>336.47820000000002</v>
      </c>
      <c r="D38" s="10">
        <f t="shared" si="3"/>
        <v>7.0353166019868942E-4</v>
      </c>
      <c r="E38" s="10">
        <f t="shared" si="11"/>
        <v>2.1105949805960682E-3</v>
      </c>
      <c r="F38" s="12">
        <f>E38*$D$51</f>
        <v>3.8876196065694313E-2</v>
      </c>
      <c r="G38" s="11">
        <f t="shared" si="7"/>
        <v>2.5917464043796207E-2</v>
      </c>
      <c r="H38" s="22" t="s">
        <v>59</v>
      </c>
      <c r="I38" s="24"/>
      <c r="J38" s="25">
        <v>5.3049956029268569E-2</v>
      </c>
      <c r="K38" s="25" t="s">
        <v>27</v>
      </c>
      <c r="L38">
        <v>4</v>
      </c>
      <c r="M38">
        <f t="shared" si="12"/>
        <v>0.21219982411707428</v>
      </c>
    </row>
    <row r="39" spans="1:13" s="28" customFormat="1" x14ac:dyDescent="0.25">
      <c r="A39" s="23" t="s">
        <v>8</v>
      </c>
      <c r="B39" s="11">
        <f>P19</f>
        <v>0.18315273333333335</v>
      </c>
      <c r="C39" s="11">
        <v>70.94</v>
      </c>
      <c r="D39" s="10">
        <f t="shared" si="3"/>
        <v>2.5817977633681047E-3</v>
      </c>
      <c r="E39" s="10">
        <f t="shared" ref="E39:E43" si="13">D39*1</f>
        <v>2.5817977633681047E-3</v>
      </c>
      <c r="F39" s="12">
        <f>E39*$D$51</f>
        <v>4.7555536222455695E-2</v>
      </c>
      <c r="G39" s="11">
        <f t="shared" ref="G39:G41" si="14">F39</f>
        <v>4.7555536222455695E-2</v>
      </c>
      <c r="H39" s="23" t="s">
        <v>8</v>
      </c>
      <c r="I39" s="27"/>
      <c r="J39" s="30">
        <v>0.3170175129143748</v>
      </c>
      <c r="K39" s="30" t="s">
        <v>28</v>
      </c>
      <c r="L39" s="28">
        <v>4</v>
      </c>
      <c r="M39">
        <f t="shared" si="12"/>
        <v>1.2680700516574992</v>
      </c>
    </row>
    <row r="40" spans="1:13" s="28" customFormat="1" x14ac:dyDescent="0.25">
      <c r="A40" s="23" t="s">
        <v>11</v>
      </c>
      <c r="B40" s="11">
        <f>D19</f>
        <v>0.63678419999999991</v>
      </c>
      <c r="C40" s="14">
        <v>40.311399999999999</v>
      </c>
      <c r="D40" s="10">
        <f t="shared" si="3"/>
        <v>1.5796628249080902E-2</v>
      </c>
      <c r="E40" s="10">
        <f t="shared" si="13"/>
        <v>1.5796628249080902E-2</v>
      </c>
      <c r="F40" s="12">
        <f>E40*$D$51</f>
        <v>0.2909666812600486</v>
      </c>
      <c r="G40" s="11">
        <f t="shared" si="14"/>
        <v>0.2909666812600486</v>
      </c>
      <c r="H40" s="23" t="s">
        <v>11</v>
      </c>
      <c r="I40" s="27"/>
      <c r="J40" s="30">
        <v>0.17760056148603984</v>
      </c>
      <c r="K40" s="30" t="s">
        <v>26</v>
      </c>
      <c r="L40" s="28">
        <v>3</v>
      </c>
      <c r="M40">
        <f t="shared" si="12"/>
        <v>0.53280168445811948</v>
      </c>
    </row>
    <row r="41" spans="1:13" s="28" customFormat="1" x14ac:dyDescent="0.25">
      <c r="A41" s="23" t="s">
        <v>12</v>
      </c>
      <c r="B41" s="11">
        <f>H19</f>
        <v>0.59555159999999996</v>
      </c>
      <c r="C41" s="14">
        <v>56.08</v>
      </c>
      <c r="D41" s="10">
        <f t="shared" si="3"/>
        <v>1.0619679029957203E-2</v>
      </c>
      <c r="E41" s="10">
        <f t="shared" si="13"/>
        <v>1.0619679029957203E-2</v>
      </c>
      <c r="F41" s="12">
        <f>E41*$D$51</f>
        <v>0.19560963989725871</v>
      </c>
      <c r="G41" s="11">
        <f t="shared" si="14"/>
        <v>0.19560963989725871</v>
      </c>
      <c r="H41" s="23" t="s">
        <v>12</v>
      </c>
      <c r="I41" s="27"/>
      <c r="J41" s="30">
        <v>6.2389638725378056</v>
      </c>
      <c r="K41" s="30" t="s">
        <v>33</v>
      </c>
      <c r="L41" s="28">
        <v>3</v>
      </c>
      <c r="M41">
        <f t="shared" si="12"/>
        <v>18.716891617613417</v>
      </c>
    </row>
    <row r="42" spans="1:13" s="28" customFormat="1" ht="15.75" x14ac:dyDescent="0.3">
      <c r="A42" s="10" t="s">
        <v>18</v>
      </c>
      <c r="B42" s="11">
        <v>0</v>
      </c>
      <c r="C42" s="14">
        <v>18.015000000000001</v>
      </c>
      <c r="D42" s="10">
        <f t="shared" si="3"/>
        <v>0</v>
      </c>
      <c r="E42" s="10">
        <f t="shared" si="13"/>
        <v>0</v>
      </c>
      <c r="F42" s="12">
        <f>E42*$D$51</f>
        <v>0</v>
      </c>
      <c r="G42" s="11">
        <f t="shared" ref="G42" si="15">2*F42</f>
        <v>0</v>
      </c>
      <c r="H42"/>
      <c r="I42" s="27"/>
      <c r="J42" s="30">
        <v>0.25017095403693118</v>
      </c>
      <c r="K42" s="30" t="s">
        <v>36</v>
      </c>
      <c r="L42" s="28">
        <v>3</v>
      </c>
      <c r="M42">
        <f t="shared" si="12"/>
        <v>0.75051286211079349</v>
      </c>
    </row>
    <row r="43" spans="1:13" s="28" customFormat="1" ht="15.75" x14ac:dyDescent="0.3">
      <c r="A43" s="9" t="s">
        <v>19</v>
      </c>
      <c r="B43" s="11">
        <v>0</v>
      </c>
      <c r="C43" s="14"/>
      <c r="D43" s="10"/>
      <c r="E43" s="10">
        <f t="shared" si="13"/>
        <v>0</v>
      </c>
      <c r="F43" s="10"/>
      <c r="G43" s="11"/>
      <c r="H43"/>
      <c r="I43" s="27"/>
      <c r="J43" s="30">
        <v>6.9350625089901932E-2</v>
      </c>
      <c r="K43" s="30" t="s">
        <v>31</v>
      </c>
      <c r="L43" s="28">
        <v>3</v>
      </c>
      <c r="M43">
        <f t="shared" si="12"/>
        <v>0.20805187526970581</v>
      </c>
    </row>
    <row r="44" spans="1:13" x14ac:dyDescent="0.25">
      <c r="A44" s="15" t="s">
        <v>13</v>
      </c>
      <c r="B44" s="16">
        <f>SUM(B26:B43)</f>
        <v>99.108548799999994</v>
      </c>
      <c r="E44">
        <f>SUM(E26:E43)</f>
        <v>2.0630261542852986</v>
      </c>
      <c r="G44" s="25">
        <f>SUM(G26:G42)</f>
        <v>21.224454696710584</v>
      </c>
      <c r="I44" s="24"/>
      <c r="J44" s="25">
        <v>0.22523646325232505</v>
      </c>
      <c r="K44" s="25" t="s">
        <v>25</v>
      </c>
      <c r="L44" s="28">
        <v>3</v>
      </c>
      <c r="M44">
        <f t="shared" si="12"/>
        <v>0.67570938975697514</v>
      </c>
    </row>
    <row r="45" spans="1:13" x14ac:dyDescent="0.25">
      <c r="I45" s="24"/>
      <c r="J45" s="25">
        <v>0.47941251273875984</v>
      </c>
      <c r="K45" s="25" t="s">
        <v>34</v>
      </c>
      <c r="L45" s="28">
        <v>3</v>
      </c>
      <c r="M45">
        <f t="shared" si="12"/>
        <v>1.4382375382162795</v>
      </c>
    </row>
    <row r="46" spans="1:13" x14ac:dyDescent="0.25">
      <c r="E46" s="17" t="s">
        <v>14</v>
      </c>
      <c r="F46" s="18"/>
      <c r="G46" s="19">
        <v>38</v>
      </c>
      <c r="I46" s="24"/>
      <c r="J46" s="25">
        <v>0.34923565191152917</v>
      </c>
      <c r="K46" s="25" t="s">
        <v>35</v>
      </c>
      <c r="L46" s="28">
        <v>3</v>
      </c>
      <c r="M46">
        <f t="shared" si="12"/>
        <v>1.0477069557345875</v>
      </c>
    </row>
    <row r="47" spans="1:13" x14ac:dyDescent="0.25">
      <c r="J47" s="25">
        <v>1.3666966985702933E-2</v>
      </c>
      <c r="K47" s="25" t="s">
        <v>30</v>
      </c>
      <c r="L47" s="28">
        <v>3</v>
      </c>
      <c r="M47">
        <f t="shared" si="12"/>
        <v>4.1000900957108802E-2</v>
      </c>
    </row>
    <row r="48" spans="1:13" x14ac:dyDescent="0.25">
      <c r="J48" s="25">
        <v>2.5917464043796207E-2</v>
      </c>
      <c r="K48" s="25" t="s">
        <v>37</v>
      </c>
      <c r="L48" s="28">
        <v>3</v>
      </c>
      <c r="M48">
        <f t="shared" si="12"/>
        <v>7.7752392131388626E-2</v>
      </c>
    </row>
    <row r="49" spans="1:13" x14ac:dyDescent="0.25">
      <c r="J49" s="25">
        <v>4.7555536222455695E-2</v>
      </c>
      <c r="K49" s="25" t="s">
        <v>8</v>
      </c>
      <c r="L49" s="28">
        <v>2</v>
      </c>
      <c r="M49">
        <f t="shared" si="12"/>
        <v>9.511107244491139E-2</v>
      </c>
    </row>
    <row r="50" spans="1:13" x14ac:dyDescent="0.25">
      <c r="C50" s="20" t="s">
        <v>15</v>
      </c>
      <c r="D50" s="20"/>
      <c r="E50" s="20"/>
      <c r="F50" s="20"/>
      <c r="J50" s="25">
        <v>0.2909666812600486</v>
      </c>
      <c r="K50" s="25" t="s">
        <v>11</v>
      </c>
      <c r="L50" s="28">
        <v>2</v>
      </c>
      <c r="M50">
        <f t="shared" si="12"/>
        <v>0.5819333625200972</v>
      </c>
    </row>
    <row r="51" spans="1:13" x14ac:dyDescent="0.25">
      <c r="C51" s="21" t="s">
        <v>16</v>
      </c>
      <c r="D51" s="20">
        <f>G46/E44</f>
        <v>18.419543504606938</v>
      </c>
      <c r="E51" s="20"/>
      <c r="F51" s="20"/>
      <c r="J51" s="25">
        <v>0.19560963989725871</v>
      </c>
      <c r="K51" s="25" t="s">
        <v>12</v>
      </c>
      <c r="L51" s="28">
        <v>2</v>
      </c>
      <c r="M51">
        <f t="shared" si="12"/>
        <v>0.39121927979451743</v>
      </c>
    </row>
    <row r="52" spans="1:13" x14ac:dyDescent="0.25">
      <c r="C52" s="20"/>
      <c r="D52" s="20"/>
      <c r="E52" s="20"/>
      <c r="F52" s="20"/>
    </row>
    <row r="53" spans="1:13" x14ac:dyDescent="0.25">
      <c r="C53" s="20" t="s">
        <v>17</v>
      </c>
      <c r="D53" s="20"/>
      <c r="E53" s="20"/>
      <c r="F53" s="20"/>
      <c r="M53">
        <f>SUM(M36:M51)</f>
        <v>76.000000000000014</v>
      </c>
    </row>
    <row r="55" spans="1:13" x14ac:dyDescent="0.25">
      <c r="L55" t="s">
        <v>66</v>
      </c>
      <c r="M55">
        <f>G46*2</f>
        <v>76</v>
      </c>
    </row>
    <row r="57" spans="1:13" x14ac:dyDescent="0.25">
      <c r="A57" s="1"/>
      <c r="B57" s="1"/>
      <c r="C57" s="4" t="s">
        <v>15</v>
      </c>
      <c r="D57" s="4"/>
      <c r="E57" s="4"/>
      <c r="F57" s="4"/>
      <c r="G57" s="1"/>
    </row>
    <row r="58" spans="1:13" x14ac:dyDescent="0.25">
      <c r="A58" s="1"/>
      <c r="B58" s="1"/>
      <c r="C58" s="5" t="s">
        <v>16</v>
      </c>
      <c r="D58" s="4">
        <v>8.3745448412082037</v>
      </c>
      <c r="E58" s="4"/>
      <c r="F58" s="4"/>
      <c r="G58" s="1"/>
    </row>
    <row r="59" spans="1:13" x14ac:dyDescent="0.25">
      <c r="A59" s="1"/>
      <c r="B59" s="1"/>
      <c r="C59" s="4"/>
      <c r="D59" s="4"/>
      <c r="E59" s="4"/>
      <c r="F59" s="4"/>
      <c r="G59" s="1"/>
    </row>
    <row r="60" spans="1:13" x14ac:dyDescent="0.25">
      <c r="A60" s="1"/>
      <c r="B60" s="1"/>
      <c r="C60" s="4" t="s">
        <v>17</v>
      </c>
      <c r="D60" s="4"/>
      <c r="E60" s="4"/>
      <c r="F60" s="4"/>
      <c r="G60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"/>
  <sheetViews>
    <sheetView workbookViewId="0">
      <selection sqref="A1:XFD19"/>
    </sheetView>
  </sheetViews>
  <sheetFormatPr defaultRowHeight="15" x14ac:dyDescent="0.25"/>
  <sheetData>
    <row r="1" spans="1:29" x14ac:dyDescent="0.25">
      <c r="A1" t="s">
        <v>20</v>
      </c>
      <c r="B1" t="s">
        <v>21</v>
      </c>
      <c r="C1" t="s">
        <v>25</v>
      </c>
      <c r="D1" t="s">
        <v>11</v>
      </c>
      <c r="E1" t="s">
        <v>26</v>
      </c>
      <c r="F1" t="s">
        <v>27</v>
      </c>
      <c r="G1" t="s">
        <v>28</v>
      </c>
      <c r="H1" t="s">
        <v>12</v>
      </c>
      <c r="I1" t="s">
        <v>29</v>
      </c>
      <c r="J1" t="s">
        <v>30</v>
      </c>
      <c r="K1" t="s">
        <v>31</v>
      </c>
      <c r="L1" t="s">
        <v>32</v>
      </c>
      <c r="M1" t="s">
        <v>33</v>
      </c>
      <c r="N1" t="s">
        <v>34</v>
      </c>
      <c r="O1" t="s">
        <v>35</v>
      </c>
      <c r="P1" t="s">
        <v>8</v>
      </c>
      <c r="Q1" t="s">
        <v>36</v>
      </c>
      <c r="R1" t="s">
        <v>37</v>
      </c>
      <c r="S1" t="s">
        <v>38</v>
      </c>
      <c r="T1" t="s">
        <v>39</v>
      </c>
      <c r="U1" t="s">
        <v>40</v>
      </c>
      <c r="V1" t="s">
        <v>41</v>
      </c>
      <c r="W1" t="s">
        <v>42</v>
      </c>
      <c r="X1" t="s">
        <v>23</v>
      </c>
      <c r="Y1" t="s">
        <v>10</v>
      </c>
      <c r="Z1" t="s">
        <v>9</v>
      </c>
      <c r="AA1" t="s">
        <v>43</v>
      </c>
      <c r="AB1" t="s">
        <v>44</v>
      </c>
      <c r="AC1" t="s">
        <v>24</v>
      </c>
    </row>
    <row r="2" spans="1:29" x14ac:dyDescent="0.25">
      <c r="A2">
        <v>1</v>
      </c>
      <c r="B2" t="s">
        <v>45</v>
      </c>
      <c r="C2">
        <v>1.3247519999999999</v>
      </c>
      <c r="D2">
        <v>0.65719000000000005</v>
      </c>
      <c r="E2">
        <v>0.49229499999999998</v>
      </c>
      <c r="F2">
        <v>1.041067</v>
      </c>
      <c r="G2">
        <v>5.4513619999999996</v>
      </c>
      <c r="H2">
        <v>0.52814000000000005</v>
      </c>
      <c r="I2">
        <v>0.44175799999999998</v>
      </c>
      <c r="J2">
        <v>0.14078499999999999</v>
      </c>
      <c r="K2">
        <v>0.20882500000000001</v>
      </c>
      <c r="L2">
        <v>53.067500000000003</v>
      </c>
      <c r="M2">
        <v>27.112010000000001</v>
      </c>
      <c r="N2">
        <v>4.1707799999999997</v>
      </c>
      <c r="O2">
        <v>3.2300330000000002</v>
      </c>
      <c r="P2">
        <v>0.17519199999999999</v>
      </c>
      <c r="Q2">
        <v>0.97566900000000001</v>
      </c>
      <c r="R2">
        <v>0.17280699999999999</v>
      </c>
      <c r="S2">
        <v>0.41538199999999997</v>
      </c>
      <c r="T2">
        <v>4.3942000000000002E-2</v>
      </c>
      <c r="U2">
        <v>1.2E-5</v>
      </c>
      <c r="V2">
        <v>0.26284999999999997</v>
      </c>
      <c r="W2">
        <v>8.1974000000000005E-2</v>
      </c>
      <c r="AC2">
        <v>99.994320000000002</v>
      </c>
    </row>
    <row r="3" spans="1:29" x14ac:dyDescent="0.25">
      <c r="A3">
        <v>2</v>
      </c>
      <c r="B3" t="s">
        <v>45</v>
      </c>
      <c r="C3">
        <v>1.408344</v>
      </c>
      <c r="D3">
        <v>0.59965800000000002</v>
      </c>
      <c r="E3">
        <v>0.49931999999999999</v>
      </c>
      <c r="F3">
        <v>0.97839799999999999</v>
      </c>
      <c r="G3">
        <v>5.1691419999999999</v>
      </c>
      <c r="H3">
        <v>0.51857900000000001</v>
      </c>
      <c r="I3">
        <v>0.43870399999999998</v>
      </c>
      <c r="J3">
        <v>6.7664000000000002E-2</v>
      </c>
      <c r="K3">
        <v>0.22133</v>
      </c>
      <c r="L3">
        <v>53.089410000000001</v>
      </c>
      <c r="M3">
        <v>27.170169999999999</v>
      </c>
      <c r="N3">
        <v>4.1694959999999996</v>
      </c>
      <c r="O3">
        <v>3.0611649999999999</v>
      </c>
      <c r="P3">
        <v>0.17476800000000001</v>
      </c>
      <c r="Q3">
        <v>0.97668600000000005</v>
      </c>
      <c r="R3">
        <v>0.213369</v>
      </c>
      <c r="S3">
        <v>0.393036</v>
      </c>
      <c r="T3">
        <v>3.5797000000000002E-2</v>
      </c>
      <c r="U3">
        <v>2.0402E-2</v>
      </c>
      <c r="V3">
        <v>0.256492</v>
      </c>
      <c r="W3">
        <v>2.7456999999999999E-2</v>
      </c>
      <c r="AC3">
        <v>99.489369999999994</v>
      </c>
    </row>
    <row r="4" spans="1:29" x14ac:dyDescent="0.25">
      <c r="A4">
        <v>3</v>
      </c>
      <c r="B4" t="s">
        <v>45</v>
      </c>
      <c r="C4">
        <v>1.3979410000000001</v>
      </c>
      <c r="D4">
        <v>0.63795599999999997</v>
      </c>
      <c r="E4">
        <v>0.49985800000000002</v>
      </c>
      <c r="F4">
        <v>1.0309029999999999</v>
      </c>
      <c r="G4">
        <v>5.2723300000000002</v>
      </c>
      <c r="H4">
        <v>0.49868099999999999</v>
      </c>
      <c r="I4">
        <v>0.45661600000000002</v>
      </c>
      <c r="J4">
        <v>6.3416E-2</v>
      </c>
      <c r="K4">
        <v>0.20424900000000001</v>
      </c>
      <c r="L4">
        <v>53.177</v>
      </c>
      <c r="M4">
        <v>27.09714</v>
      </c>
      <c r="N4">
        <v>4.3524479999999999</v>
      </c>
      <c r="O4">
        <v>3.1657329999999999</v>
      </c>
      <c r="P4">
        <v>0.176455</v>
      </c>
      <c r="Q4">
        <v>0.87890800000000002</v>
      </c>
      <c r="R4">
        <v>0.272505</v>
      </c>
      <c r="S4">
        <v>0.33815299999999998</v>
      </c>
      <c r="T4">
        <v>1.0048E-2</v>
      </c>
      <c r="U4">
        <v>4.6434999999999997E-2</v>
      </c>
      <c r="V4">
        <v>0.35058</v>
      </c>
      <c r="W4">
        <v>5.0493999999999997E-2</v>
      </c>
      <c r="AC4">
        <v>99.977860000000007</v>
      </c>
    </row>
    <row r="5" spans="1:29" x14ac:dyDescent="0.25">
      <c r="A5">
        <v>4</v>
      </c>
      <c r="B5" t="s">
        <v>45</v>
      </c>
      <c r="C5">
        <v>1.343599</v>
      </c>
      <c r="D5">
        <v>0.60318700000000003</v>
      </c>
      <c r="E5">
        <v>0.50759299999999996</v>
      </c>
      <c r="F5">
        <v>0.94443200000000005</v>
      </c>
      <c r="G5">
        <v>5.1958919999999997</v>
      </c>
      <c r="H5">
        <v>0.52624800000000005</v>
      </c>
      <c r="I5">
        <v>0.43895499999999998</v>
      </c>
      <c r="J5">
        <v>0.110815</v>
      </c>
      <c r="K5">
        <v>0.20170099999999999</v>
      </c>
      <c r="L5">
        <v>53.335149999999999</v>
      </c>
      <c r="M5">
        <v>27.075690000000002</v>
      </c>
      <c r="N5">
        <v>4.2394049999999996</v>
      </c>
      <c r="O5">
        <v>3.0878510000000001</v>
      </c>
      <c r="P5">
        <v>0.16658999999999999</v>
      </c>
      <c r="Q5">
        <v>1.1847049999999999</v>
      </c>
      <c r="R5">
        <v>0.27117400000000003</v>
      </c>
      <c r="S5">
        <v>0.401084</v>
      </c>
      <c r="T5">
        <v>5.2205000000000001E-2</v>
      </c>
      <c r="U5">
        <v>4.1257000000000002E-2</v>
      </c>
      <c r="V5">
        <v>0.309419</v>
      </c>
      <c r="W5">
        <v>6.6158999999999996E-2</v>
      </c>
      <c r="AC5">
        <v>100.1031</v>
      </c>
    </row>
    <row r="6" spans="1:29" x14ac:dyDescent="0.25">
      <c r="A6">
        <v>5</v>
      </c>
      <c r="B6" t="s">
        <v>45</v>
      </c>
      <c r="C6">
        <v>1.3795409999999999</v>
      </c>
      <c r="D6">
        <v>0.64281600000000005</v>
      </c>
      <c r="E6">
        <v>0.48617700000000003</v>
      </c>
      <c r="F6">
        <v>0.97372899999999996</v>
      </c>
      <c r="G6">
        <v>5.3915249999999997</v>
      </c>
      <c r="H6">
        <v>0.54807399999999995</v>
      </c>
      <c r="I6">
        <v>0.42678500000000003</v>
      </c>
      <c r="J6">
        <v>0.13090099999999999</v>
      </c>
      <c r="K6">
        <v>0.19900100000000001</v>
      </c>
      <c r="L6">
        <v>53.088200000000001</v>
      </c>
      <c r="M6">
        <v>27.00292</v>
      </c>
      <c r="N6">
        <v>4.1695380000000002</v>
      </c>
      <c r="O6">
        <v>3.1419779999999999</v>
      </c>
      <c r="P6">
        <v>0.17813399999999999</v>
      </c>
      <c r="Q6">
        <v>1.0092730000000001</v>
      </c>
      <c r="R6">
        <v>0.216809</v>
      </c>
      <c r="S6">
        <v>0.40787600000000002</v>
      </c>
      <c r="T6">
        <v>9.4736000000000001E-2</v>
      </c>
      <c r="U6">
        <v>5.2111999999999999E-2</v>
      </c>
      <c r="V6">
        <v>0.28172700000000001</v>
      </c>
      <c r="W6">
        <v>1.7124E-2</v>
      </c>
      <c r="AC6">
        <v>99.838970000000003</v>
      </c>
    </row>
    <row r="7" spans="1:29" x14ac:dyDescent="0.25">
      <c r="A7">
        <v>6</v>
      </c>
      <c r="B7" t="s">
        <v>45</v>
      </c>
      <c r="C7">
        <v>1.444348</v>
      </c>
      <c r="D7">
        <v>0.62463000000000002</v>
      </c>
      <c r="E7">
        <v>0.47302</v>
      </c>
      <c r="F7">
        <v>0.73325499999999999</v>
      </c>
      <c r="G7">
        <v>4.7513009999999998</v>
      </c>
      <c r="H7">
        <v>0.56645000000000001</v>
      </c>
      <c r="I7">
        <v>0.46515200000000001</v>
      </c>
      <c r="J7">
        <v>4.1163999999999999E-2</v>
      </c>
      <c r="K7">
        <v>0.23568500000000001</v>
      </c>
      <c r="L7">
        <v>53.694929999999999</v>
      </c>
      <c r="M7">
        <v>27.164860000000001</v>
      </c>
      <c r="N7">
        <v>4.1023189999999996</v>
      </c>
      <c r="O7">
        <v>3.1357249999999999</v>
      </c>
      <c r="P7">
        <v>0.205343</v>
      </c>
      <c r="Q7">
        <v>0.98875800000000003</v>
      </c>
      <c r="R7">
        <v>0.32279799999999997</v>
      </c>
      <c r="S7">
        <v>0.42323100000000002</v>
      </c>
      <c r="T7">
        <v>6.4329999999999998E-2</v>
      </c>
      <c r="U7">
        <v>2.5593999999999999E-2</v>
      </c>
      <c r="V7">
        <v>0.269152</v>
      </c>
      <c r="W7">
        <v>7.1023000000000003E-2</v>
      </c>
      <c r="AC7">
        <v>99.803070000000005</v>
      </c>
    </row>
    <row r="8" spans="1:29" x14ac:dyDescent="0.25">
      <c r="A8">
        <v>7</v>
      </c>
      <c r="B8" t="s">
        <v>45</v>
      </c>
      <c r="C8">
        <v>1.487134</v>
      </c>
      <c r="D8">
        <v>0.63817699999999999</v>
      </c>
      <c r="E8">
        <v>0.51167399999999996</v>
      </c>
      <c r="F8">
        <v>0.72535700000000003</v>
      </c>
      <c r="G8">
        <v>4.8097329999999996</v>
      </c>
      <c r="H8">
        <v>0.57624200000000003</v>
      </c>
      <c r="I8">
        <v>0.48561799999999999</v>
      </c>
      <c r="J8">
        <v>0.10018000000000001</v>
      </c>
      <c r="K8">
        <v>0.24424100000000001</v>
      </c>
      <c r="L8">
        <v>53.780279999999998</v>
      </c>
      <c r="M8">
        <v>27.103300000000001</v>
      </c>
      <c r="N8">
        <v>4.2547410000000001</v>
      </c>
      <c r="O8">
        <v>2.9880949999999999</v>
      </c>
      <c r="P8">
        <v>0.16833200000000001</v>
      </c>
      <c r="Q8">
        <v>1.0061040000000001</v>
      </c>
      <c r="R8">
        <v>0.19405900000000001</v>
      </c>
      <c r="S8">
        <v>0.40174399999999999</v>
      </c>
      <c r="T8">
        <v>0.128049</v>
      </c>
      <c r="U8">
        <v>6.4563999999999996E-2</v>
      </c>
      <c r="V8">
        <v>0.34514600000000001</v>
      </c>
      <c r="W8">
        <v>6.6497000000000001E-2</v>
      </c>
      <c r="AC8">
        <v>100.0793</v>
      </c>
    </row>
    <row r="9" spans="1:29" x14ac:dyDescent="0.25">
      <c r="A9">
        <v>8</v>
      </c>
      <c r="B9" t="s">
        <v>45</v>
      </c>
      <c r="C9">
        <v>1.4955039999999999</v>
      </c>
      <c r="D9">
        <v>0.63261400000000001</v>
      </c>
      <c r="E9">
        <v>0.44792999999999999</v>
      </c>
      <c r="F9">
        <v>0.72163600000000006</v>
      </c>
      <c r="G9">
        <v>4.9344330000000003</v>
      </c>
      <c r="H9">
        <v>0.53412899999999996</v>
      </c>
      <c r="I9">
        <v>0.50489600000000001</v>
      </c>
      <c r="J9">
        <v>0.12545100000000001</v>
      </c>
      <c r="K9">
        <v>0.21344199999999999</v>
      </c>
      <c r="L9">
        <v>53.598599999999998</v>
      </c>
      <c r="M9">
        <v>27.07563</v>
      </c>
      <c r="N9">
        <v>4.1704410000000003</v>
      </c>
      <c r="O9">
        <v>3.0927509999999998</v>
      </c>
      <c r="P9">
        <v>0.174903</v>
      </c>
      <c r="Q9">
        <v>0.97701300000000002</v>
      </c>
      <c r="R9">
        <v>0.21931</v>
      </c>
      <c r="S9">
        <v>0.43843700000000002</v>
      </c>
      <c r="T9">
        <v>0.11276600000000001</v>
      </c>
      <c r="U9">
        <v>2.2033000000000001E-2</v>
      </c>
      <c r="V9">
        <v>0.29630299999999998</v>
      </c>
      <c r="W9">
        <v>4.7962999999999999E-2</v>
      </c>
      <c r="AC9">
        <v>99.836179999999999</v>
      </c>
    </row>
    <row r="10" spans="1:29" x14ac:dyDescent="0.25">
      <c r="A10">
        <v>9</v>
      </c>
      <c r="B10" t="s">
        <v>45</v>
      </c>
      <c r="C10">
        <v>1.472078</v>
      </c>
      <c r="D10">
        <v>0.64475300000000002</v>
      </c>
      <c r="E10">
        <v>0.44895800000000002</v>
      </c>
      <c r="F10">
        <v>0.71652899999999997</v>
      </c>
      <c r="G10">
        <v>4.9538380000000002</v>
      </c>
      <c r="H10">
        <v>0.53722999999999999</v>
      </c>
      <c r="I10">
        <v>0.50374200000000002</v>
      </c>
      <c r="J10">
        <v>0.176258</v>
      </c>
      <c r="K10">
        <v>0.22898199999999999</v>
      </c>
      <c r="L10">
        <v>53.681429999999999</v>
      </c>
      <c r="M10">
        <v>26.977049999999998</v>
      </c>
      <c r="N10">
        <v>4.2096640000000001</v>
      </c>
      <c r="O10">
        <v>3.1447069999999999</v>
      </c>
      <c r="P10">
        <v>0.19703899999999999</v>
      </c>
      <c r="Q10">
        <v>1.0808990000000001</v>
      </c>
      <c r="R10">
        <v>0.25428600000000001</v>
      </c>
      <c r="S10">
        <v>0.46588299999999999</v>
      </c>
      <c r="T10">
        <v>5.5856000000000003E-2</v>
      </c>
      <c r="U10">
        <v>2.6613000000000001E-2</v>
      </c>
      <c r="V10">
        <v>0.36847999999999997</v>
      </c>
      <c r="W10">
        <v>4.8695000000000002E-2</v>
      </c>
      <c r="AC10">
        <v>100.193</v>
      </c>
    </row>
    <row r="11" spans="1:29" x14ac:dyDescent="0.25">
      <c r="A11">
        <v>10</v>
      </c>
      <c r="B11" t="s">
        <v>45</v>
      </c>
      <c r="C11">
        <v>1.494154</v>
      </c>
      <c r="D11">
        <v>0.67817099999999997</v>
      </c>
      <c r="E11">
        <v>0.50205100000000003</v>
      </c>
      <c r="F11">
        <v>0.70807299999999995</v>
      </c>
      <c r="G11">
        <v>5.0472849999999996</v>
      </c>
      <c r="H11">
        <v>0.53826499999999999</v>
      </c>
      <c r="I11">
        <v>0.56511800000000001</v>
      </c>
      <c r="J11">
        <v>0.129829</v>
      </c>
      <c r="K11">
        <v>0.216449</v>
      </c>
      <c r="L11">
        <v>53.64873</v>
      </c>
      <c r="M11">
        <v>26.993310000000001</v>
      </c>
      <c r="N11">
        <v>4.236205</v>
      </c>
      <c r="O11">
        <v>3.1502460000000001</v>
      </c>
      <c r="P11">
        <v>0.164933</v>
      </c>
      <c r="Q11">
        <v>1.0917509999999999</v>
      </c>
      <c r="R11">
        <v>0.19425100000000001</v>
      </c>
      <c r="S11">
        <v>0.43630999999999998</v>
      </c>
      <c r="T11">
        <v>4.2985000000000002E-2</v>
      </c>
      <c r="U11">
        <v>3.5284999999999997E-2</v>
      </c>
      <c r="V11">
        <v>0.35117199999999998</v>
      </c>
      <c r="W11">
        <v>1.1E-5</v>
      </c>
      <c r="AC11">
        <v>100.2246</v>
      </c>
    </row>
    <row r="12" spans="1:29" x14ac:dyDescent="0.25">
      <c r="A12">
        <v>11</v>
      </c>
      <c r="B12" t="s">
        <v>45</v>
      </c>
      <c r="C12">
        <v>1.4580249999999999</v>
      </c>
      <c r="D12">
        <v>0.66651199999999999</v>
      </c>
      <c r="E12">
        <v>0.46030799999999999</v>
      </c>
      <c r="F12">
        <v>0.74427200000000004</v>
      </c>
      <c r="G12">
        <v>4.8763810000000003</v>
      </c>
      <c r="H12">
        <v>0.56333100000000003</v>
      </c>
      <c r="I12">
        <v>0.51408200000000004</v>
      </c>
      <c r="J12">
        <v>0.117995</v>
      </c>
      <c r="K12">
        <v>0.26552300000000001</v>
      </c>
      <c r="L12">
        <v>53.848520000000001</v>
      </c>
      <c r="M12">
        <v>27.13729</v>
      </c>
      <c r="N12">
        <v>4.2000419999999998</v>
      </c>
      <c r="O12">
        <v>3.0622349999999998</v>
      </c>
      <c r="P12">
        <v>0.16733999999999999</v>
      </c>
      <c r="Q12">
        <v>0.89086100000000001</v>
      </c>
      <c r="R12">
        <v>0.32686799999999999</v>
      </c>
      <c r="S12">
        <v>0.38147599999999998</v>
      </c>
      <c r="T12">
        <v>5.8951000000000003E-2</v>
      </c>
      <c r="U12">
        <v>1.2E-5</v>
      </c>
      <c r="V12">
        <v>0.33007700000000001</v>
      </c>
      <c r="W12">
        <v>9.4975000000000004E-2</v>
      </c>
      <c r="AC12">
        <v>100.1651</v>
      </c>
    </row>
    <row r="13" spans="1:29" x14ac:dyDescent="0.25">
      <c r="A13">
        <v>12</v>
      </c>
      <c r="B13" t="s">
        <v>45</v>
      </c>
      <c r="C13">
        <v>1.3217589999999999</v>
      </c>
      <c r="D13">
        <v>0.61147399999999996</v>
      </c>
      <c r="E13">
        <v>0.48965900000000001</v>
      </c>
      <c r="F13">
        <v>0.51294899999999999</v>
      </c>
      <c r="G13">
        <v>3.512518</v>
      </c>
      <c r="H13">
        <v>0.74716899999999997</v>
      </c>
      <c r="I13">
        <v>0.56582200000000005</v>
      </c>
      <c r="J13">
        <v>0.13827200000000001</v>
      </c>
      <c r="K13">
        <v>0.35995500000000002</v>
      </c>
      <c r="L13">
        <v>55.03398</v>
      </c>
      <c r="M13">
        <v>27.12087</v>
      </c>
      <c r="N13">
        <v>4.3704409999999996</v>
      </c>
      <c r="O13">
        <v>3.1362939999999999</v>
      </c>
      <c r="P13">
        <v>0.198572</v>
      </c>
      <c r="Q13">
        <v>1.0635619999999999</v>
      </c>
      <c r="R13">
        <v>0.25234699999999999</v>
      </c>
      <c r="S13">
        <v>0.42439300000000002</v>
      </c>
      <c r="T13">
        <v>1.1E-5</v>
      </c>
      <c r="U13">
        <v>1.2E-5</v>
      </c>
      <c r="V13">
        <v>0.29567199999999999</v>
      </c>
      <c r="W13">
        <v>4.6630999999999999E-2</v>
      </c>
      <c r="AC13">
        <v>100.2024</v>
      </c>
    </row>
    <row r="14" spans="1:29" x14ac:dyDescent="0.25">
      <c r="A14">
        <v>13</v>
      </c>
      <c r="B14" t="s">
        <v>45</v>
      </c>
      <c r="C14">
        <v>1.343275</v>
      </c>
      <c r="D14">
        <v>0.64278800000000003</v>
      </c>
      <c r="E14">
        <v>0.51514199999999999</v>
      </c>
      <c r="F14">
        <v>0.57129099999999999</v>
      </c>
      <c r="G14">
        <v>3.447343</v>
      </c>
      <c r="H14">
        <v>0.74209400000000003</v>
      </c>
      <c r="I14">
        <v>0.61688100000000001</v>
      </c>
      <c r="J14">
        <v>0.15512100000000001</v>
      </c>
      <c r="K14">
        <v>0.346553</v>
      </c>
      <c r="L14">
        <v>54.842190000000002</v>
      </c>
      <c r="M14">
        <v>26.91442</v>
      </c>
      <c r="N14">
        <v>4.3605109999999998</v>
      </c>
      <c r="O14">
        <v>3.1447310000000002</v>
      </c>
      <c r="P14">
        <v>0.207453</v>
      </c>
      <c r="Q14">
        <v>1.098554</v>
      </c>
      <c r="R14">
        <v>0.20444499999999999</v>
      </c>
      <c r="S14">
        <v>0.41247800000000001</v>
      </c>
      <c r="T14">
        <v>1.4899000000000001E-2</v>
      </c>
      <c r="U14">
        <v>1.2097999999999999E-2</v>
      </c>
      <c r="V14">
        <v>0.32608199999999998</v>
      </c>
      <c r="W14">
        <v>5.4674E-2</v>
      </c>
      <c r="AC14">
        <v>99.973010000000002</v>
      </c>
    </row>
    <row r="15" spans="1:29" x14ac:dyDescent="0.25">
      <c r="A15">
        <v>14</v>
      </c>
      <c r="B15" t="s">
        <v>45</v>
      </c>
      <c r="C15">
        <v>1.31541</v>
      </c>
      <c r="D15">
        <v>0.64569699999999997</v>
      </c>
      <c r="E15">
        <v>0.502332</v>
      </c>
      <c r="F15">
        <v>0.50485899999999995</v>
      </c>
      <c r="G15">
        <v>3.4861309999999999</v>
      </c>
      <c r="H15">
        <v>0.72972700000000001</v>
      </c>
      <c r="I15">
        <v>0.52718699999999996</v>
      </c>
      <c r="J15">
        <v>0.18473300000000001</v>
      </c>
      <c r="K15">
        <v>0.33618500000000001</v>
      </c>
      <c r="L15">
        <v>54.867800000000003</v>
      </c>
      <c r="M15">
        <v>26.97072</v>
      </c>
      <c r="N15">
        <v>4.2828999999999997</v>
      </c>
      <c r="O15">
        <v>3.0901390000000002</v>
      </c>
      <c r="P15">
        <v>0.17430599999999999</v>
      </c>
      <c r="Q15">
        <v>1.1246499999999999</v>
      </c>
      <c r="R15">
        <v>0.20733599999999999</v>
      </c>
      <c r="S15">
        <v>0.36579800000000001</v>
      </c>
      <c r="T15">
        <v>6.9297999999999998E-2</v>
      </c>
      <c r="U15">
        <v>1.2E-5</v>
      </c>
      <c r="V15">
        <v>0.32940599999999998</v>
      </c>
      <c r="W15">
        <v>5.4892000000000003E-2</v>
      </c>
      <c r="AC15">
        <v>99.769509999999997</v>
      </c>
    </row>
    <row r="16" spans="1:29" x14ac:dyDescent="0.25">
      <c r="A16">
        <v>15</v>
      </c>
      <c r="B16" t="s">
        <v>45</v>
      </c>
      <c r="C16">
        <v>1.2066380000000001</v>
      </c>
      <c r="D16">
        <v>0.62614000000000003</v>
      </c>
      <c r="E16">
        <v>0.53544599999999998</v>
      </c>
      <c r="F16">
        <v>0.49999900000000003</v>
      </c>
      <c r="G16">
        <v>3.4128059999999998</v>
      </c>
      <c r="H16">
        <v>0.77891500000000002</v>
      </c>
      <c r="I16">
        <v>0.40458300000000003</v>
      </c>
      <c r="J16">
        <v>0.152776</v>
      </c>
      <c r="K16">
        <v>0.41214299999999998</v>
      </c>
      <c r="L16">
        <v>55.193719999999999</v>
      </c>
      <c r="M16">
        <v>26.754339999999999</v>
      </c>
      <c r="N16">
        <v>4.312532</v>
      </c>
      <c r="O16">
        <v>3.0439370000000001</v>
      </c>
      <c r="P16">
        <v>0.21793100000000001</v>
      </c>
      <c r="Q16">
        <v>1.134865</v>
      </c>
      <c r="R16">
        <v>0.22848199999999999</v>
      </c>
      <c r="S16">
        <v>0.40354000000000001</v>
      </c>
      <c r="T16">
        <v>6.2711000000000003E-2</v>
      </c>
      <c r="U16">
        <v>2.1020000000000001E-3</v>
      </c>
      <c r="V16">
        <v>0.30031999999999998</v>
      </c>
      <c r="W16">
        <v>5.7868000000000003E-2</v>
      </c>
      <c r="AC16">
        <v>99.741799999999998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user</cp:lastModifiedBy>
  <dcterms:created xsi:type="dcterms:W3CDTF">2012-08-17T18:55:28Z</dcterms:created>
  <dcterms:modified xsi:type="dcterms:W3CDTF">2013-07-29T18:04:49Z</dcterms:modified>
</cp:coreProperties>
</file>