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9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41" i="1" l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D20" i="1"/>
  <c r="D21" i="1" s="1"/>
  <c r="E20" i="1"/>
  <c r="E21" i="1" s="1"/>
  <c r="F20" i="1"/>
  <c r="F21" i="1" s="1"/>
  <c r="G20" i="1"/>
  <c r="G21" i="1" s="1"/>
  <c r="H20" i="1"/>
  <c r="H21" i="1" s="1"/>
  <c r="I20" i="1"/>
  <c r="I21" i="1" s="1"/>
  <c r="J20" i="1"/>
  <c r="J21" i="1" s="1"/>
  <c r="K20" i="1"/>
  <c r="K21" i="1" s="1"/>
  <c r="L20" i="1"/>
  <c r="L21" i="1" s="1"/>
  <c r="M20" i="1"/>
  <c r="M21" i="1" s="1"/>
  <c r="N20" i="1"/>
  <c r="N21" i="1" s="1"/>
  <c r="O20" i="1"/>
  <c r="O21" i="1" s="1"/>
  <c r="P20" i="1"/>
  <c r="P21" i="1" s="1"/>
  <c r="Q20" i="1"/>
  <c r="Q21" i="1" s="1"/>
  <c r="C20" i="1"/>
  <c r="C21" i="1" s="1"/>
  <c r="C19" i="1"/>
  <c r="C37" i="1" l="1"/>
  <c r="C36" i="1"/>
  <c r="C35" i="1"/>
  <c r="C34" i="1"/>
  <c r="D34" i="1" s="1"/>
  <c r="E34" i="1" s="1"/>
  <c r="C33" i="1"/>
  <c r="D33" i="1" s="1"/>
  <c r="E33" i="1" s="1"/>
  <c r="C32" i="1"/>
  <c r="D32" i="1" s="1"/>
  <c r="E32" i="1" s="1"/>
  <c r="C31" i="1"/>
  <c r="D31" i="1" s="1"/>
  <c r="E31" i="1" s="1"/>
  <c r="D36" i="1" l="1"/>
  <c r="E36" i="1" s="1"/>
  <c r="D35" i="1"/>
  <c r="E35" i="1" s="1"/>
  <c r="D37" i="1"/>
  <c r="E37" i="1" s="1"/>
  <c r="B42" i="1"/>
  <c r="D41" i="1"/>
  <c r="E41" i="1" s="1"/>
  <c r="E40" i="1"/>
  <c r="D39" i="1"/>
  <c r="E39" i="1" s="1"/>
  <c r="D38" i="1"/>
  <c r="E38" i="1" s="1"/>
  <c r="D30" i="1"/>
  <c r="E30" i="1" s="1"/>
  <c r="C29" i="1"/>
  <c r="D29" i="1" s="1"/>
  <c r="E29" i="1" s="1"/>
  <c r="D28" i="1"/>
  <c r="E28" i="1" s="1"/>
  <c r="D27" i="1"/>
  <c r="E27" i="1" s="1"/>
  <c r="D26" i="1"/>
  <c r="E26" i="1" s="1"/>
  <c r="F35" i="1" l="1"/>
  <c r="G35" i="1" s="1"/>
  <c r="F32" i="1"/>
  <c r="G32" i="1" s="1"/>
  <c r="F36" i="1"/>
  <c r="G36" i="1" s="1"/>
  <c r="F37" i="1"/>
  <c r="G37" i="1" s="1"/>
  <c r="F34" i="1"/>
  <c r="G34" i="1" s="1"/>
  <c r="F31" i="1"/>
  <c r="G31" i="1" s="1"/>
  <c r="F33" i="1"/>
  <c r="G33" i="1" s="1"/>
  <c r="E42" i="1"/>
  <c r="D49" i="1" s="1"/>
  <c r="F28" i="1" s="1"/>
  <c r="G28" i="1" s="1"/>
  <c r="F27" i="1" l="1"/>
  <c r="G27" i="1" s="1"/>
  <c r="F39" i="1"/>
  <c r="G39" i="1" s="1"/>
  <c r="J28" i="1" s="1"/>
  <c r="F38" i="1"/>
  <c r="G38" i="1" s="1"/>
  <c r="F41" i="1"/>
  <c r="G41" i="1" s="1"/>
  <c r="J27" i="1" s="1"/>
  <c r="F30" i="1"/>
  <c r="G30" i="1" s="1"/>
  <c r="F29" i="1"/>
  <c r="G29" i="1" s="1"/>
  <c r="F26" i="1"/>
  <c r="G26" i="1" s="1"/>
  <c r="J26" i="1" l="1"/>
</calcChain>
</file>

<file path=xl/sharedStrings.xml><?xml version="1.0" encoding="utf-8"?>
<sst xmlns="http://schemas.openxmlformats.org/spreadsheetml/2006/main" count="119" uniqueCount="68">
  <si>
    <t>Fit Calulator without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</si>
  <si>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</si>
  <si>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</si>
  <si>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</si>
  <si>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</si>
  <si>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</si>
  <si>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</si>
  <si>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</si>
  <si>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t>CaO</t>
  </si>
  <si>
    <t>Total:</t>
  </si>
  <si>
    <t>Enter Oxygens in formula:</t>
  </si>
  <si>
    <t>Oxygen Factor Calculation:</t>
  </si>
  <si>
    <t>F=</t>
  </si>
  <si>
    <t>F is factor for anion proportion calculation</t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</si>
  <si>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</si>
  <si>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</si>
  <si>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t>Point#</t>
  </si>
  <si>
    <t>Comment</t>
  </si>
  <si>
    <t>Total</t>
  </si>
  <si>
    <t>P2O5</t>
  </si>
  <si>
    <t>Fe2O3</t>
  </si>
  <si>
    <t>Y2O3</t>
  </si>
  <si>
    <t>Lu2O3</t>
  </si>
  <si>
    <t>Er2O3</t>
  </si>
  <si>
    <t>Dy2O3</t>
  </si>
  <si>
    <t>Ho2O3</t>
  </si>
  <si>
    <t>Sm2O3</t>
  </si>
  <si>
    <t>Yb2O3</t>
  </si>
  <si>
    <t>Tb2O3</t>
  </si>
  <si>
    <t>Gd2O3</t>
  </si>
  <si>
    <t>Eu2O3</t>
  </si>
  <si>
    <t>Tm2O3</t>
  </si>
  <si>
    <t>R050421_2</t>
  </si>
  <si>
    <t>R050421_3</t>
  </si>
  <si>
    <t>R050421_4</t>
  </si>
  <si>
    <t>R050421_5</t>
  </si>
  <si>
    <t>R050421_6</t>
  </si>
  <si>
    <t>R050421_7</t>
  </si>
  <si>
    <t>R050421_8</t>
  </si>
  <si>
    <t>R050421_9</t>
  </si>
  <si>
    <t>R050421_10</t>
  </si>
  <si>
    <t>R050421_11</t>
  </si>
  <si>
    <t>R050421_12</t>
  </si>
  <si>
    <t>R050421_13</t>
  </si>
  <si>
    <t>R050421_14</t>
  </si>
  <si>
    <t>R050421_15</t>
  </si>
  <si>
    <t>R050421_16</t>
  </si>
  <si>
    <t>Sample Description: Churchite-(Y) R050421</t>
  </si>
  <si>
    <r>
      <t>YPO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·2H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</si>
  <si>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Average</t>
  </si>
  <si>
    <t>Std Dev</t>
  </si>
  <si>
    <r>
      <t>P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5</t>
    </r>
  </si>
  <si>
    <r>
      <t>Fe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</si>
  <si>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Y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</si>
  <si>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Lu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</si>
  <si>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Er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</si>
  <si>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Dy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</si>
  <si>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Sm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</si>
  <si>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Ho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</si>
  <si>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Tb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</si>
  <si>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Yb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</si>
  <si>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Gd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</si>
  <si>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Eu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</si>
  <si>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Tm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</si>
  <si>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t xml:space="preserve">REE + Ca = </t>
  </si>
  <si>
    <t xml:space="preserve">P = </t>
  </si>
  <si>
    <t xml:space="preserve">H2O = </t>
  </si>
  <si>
    <r>
      <t>(Y</t>
    </r>
    <r>
      <rPr>
        <vertAlign val="subscript"/>
        <sz val="18"/>
        <color theme="1"/>
        <rFont val="Calibri"/>
        <family val="2"/>
        <scheme val="minor"/>
      </rPr>
      <t>0.94</t>
    </r>
    <r>
      <rPr>
        <sz val="18"/>
        <color theme="1"/>
        <rFont val="Calibri"/>
        <family val="2"/>
        <scheme val="minor"/>
      </rPr>
      <t>Er</t>
    </r>
    <r>
      <rPr>
        <vertAlign val="subscript"/>
        <sz val="18"/>
        <color theme="1"/>
        <rFont val="Calibri"/>
        <family val="2"/>
        <scheme val="minor"/>
      </rPr>
      <t>0.01</t>
    </r>
    <r>
      <rPr>
        <sz val="18"/>
        <color theme="1"/>
        <rFont val="Calibri"/>
        <family val="2"/>
        <scheme val="minor"/>
      </rPr>
      <t>Gd</t>
    </r>
    <r>
      <rPr>
        <vertAlign val="subscript"/>
        <sz val="18"/>
        <color theme="1"/>
        <rFont val="Calibri"/>
        <family val="2"/>
        <scheme val="minor"/>
      </rPr>
      <t>0.01</t>
    </r>
    <r>
      <rPr>
        <sz val="18"/>
        <color theme="1"/>
        <rFont val="Calibri"/>
        <family val="2"/>
        <scheme val="minor"/>
      </rPr>
      <t>Dy</t>
    </r>
    <r>
      <rPr>
        <vertAlign val="subscript"/>
        <sz val="18"/>
        <color theme="1"/>
        <rFont val="Calibri"/>
        <family val="2"/>
        <scheme val="minor"/>
      </rPr>
      <t>0.01</t>
    </r>
    <r>
      <rPr>
        <sz val="18"/>
        <color theme="1"/>
        <rFont val="Calibri"/>
        <family val="2"/>
        <scheme val="minor"/>
      </rPr>
      <t>Yb</t>
    </r>
    <r>
      <rPr>
        <vertAlign val="subscript"/>
        <sz val="18"/>
        <color theme="1"/>
        <rFont val="Calibri"/>
        <family val="2"/>
        <scheme val="minor"/>
      </rPr>
      <t>0.01</t>
    </r>
    <r>
      <rPr>
        <sz val="18"/>
        <color theme="1"/>
        <rFont val="Calibri"/>
        <family val="2"/>
        <scheme val="minor"/>
      </rPr>
      <t>Ca</t>
    </r>
    <r>
      <rPr>
        <vertAlign val="subscript"/>
        <sz val="18"/>
        <color theme="1"/>
        <rFont val="Calibri"/>
        <family val="2"/>
        <scheme val="minor"/>
      </rPr>
      <t>0.02</t>
    </r>
    <r>
      <rPr>
        <sz val="18"/>
        <color theme="1"/>
        <rFont val="Calibri"/>
        <family val="2"/>
        <scheme val="minor"/>
      </rPr>
      <t>)</t>
    </r>
    <r>
      <rPr>
        <vertAlign val="subscript"/>
        <sz val="18"/>
        <color theme="1"/>
        <rFont val="Calibri"/>
        <family val="2"/>
        <scheme val="minor"/>
      </rPr>
      <t>Σ=1.00</t>
    </r>
    <r>
      <rPr>
        <sz val="18"/>
        <color theme="1"/>
        <rFont val="Calibri"/>
        <family val="2"/>
        <scheme val="minor"/>
      </rPr>
      <t>(PO</t>
    </r>
    <r>
      <rPr>
        <vertAlign val="subscript"/>
        <sz val="18"/>
        <color theme="1"/>
        <rFont val="Calibri"/>
        <family val="2"/>
        <scheme val="minor"/>
      </rPr>
      <t>4</t>
    </r>
    <r>
      <rPr>
        <sz val="18"/>
        <color theme="1"/>
        <rFont val="Calibri"/>
        <family val="2"/>
        <scheme val="minor"/>
      </rPr>
      <t>)</t>
    </r>
    <r>
      <rPr>
        <vertAlign val="subscript"/>
        <sz val="18"/>
        <color theme="1"/>
        <rFont val="Calibri"/>
        <family val="2"/>
        <scheme val="minor"/>
      </rPr>
      <t>0.97</t>
    </r>
    <r>
      <rPr>
        <sz val="18"/>
        <color theme="1"/>
        <rFont val="Calibri"/>
        <family val="2"/>
        <scheme val="minor"/>
      </rPr>
      <t>·1.28H</t>
    </r>
    <r>
      <rPr>
        <vertAlign val="subscript"/>
        <sz val="18"/>
        <color theme="1"/>
        <rFont val="Calibri"/>
        <family val="2"/>
        <scheme val="minor"/>
      </rPr>
      <t>2</t>
    </r>
    <r>
      <rPr>
        <sz val="18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</si>
</sst>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9" formatCode="0.00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0"/>
      <name val="Arial"/>
      <family val="2"/>
    </font>
    <font>
      <sz val="18"/>
      <color theme="1"/>
      <name val="Calibri"/>
      <family val="2"/>
      <scheme val="minor"/>
    </font>
    <font>
      <vertAlign val="subscript"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/>
    <xf numFmtId="0" fontId="2" fillId="0" borderId="0" xfId="1" applyFont="1"/>
    <xf numFmtId="0" fontId="1" fillId="2" borderId="0" xfId="1" applyFill="1"/>
    <xf numFmtId="0" fontId="1" fillId="4" borderId="0" xfId="1" applyFill="1"/>
    <xf numFmtId="0" fontId="1" fillId="4" borderId="0" xfId="1" applyFill="1" applyAlignment="1">
      <alignment horizontal="right"/>
    </xf>
    <xf numFmtId="0" fontId="2" fillId="5" borderId="0" xfId="1" applyFont="1" applyFill="1"/>
    <xf numFmtId="0" fontId="1" fillId="5" borderId="0" xfId="1" applyFill="1"/>
    <xf numFmtId="0" fontId="4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0" fillId="0" borderId="2" xfId="0" applyBorder="1"/>
    <xf numFmtId="0" fontId="0" fillId="0" borderId="3" xfId="0" applyBorder="1"/>
    <xf numFmtId="2" fontId="0" fillId="0" borderId="1" xfId="0" applyNumberFormat="1" applyFill="1" applyBorder="1"/>
    <xf numFmtId="0" fontId="0" fillId="0" borderId="4" xfId="0" applyFill="1" applyBorder="1"/>
    <xf numFmtId="2" fontId="4" fillId="0" borderId="0" xfId="0" applyNumberFormat="1" applyFont="1"/>
    <xf numFmtId="0" fontId="0" fillId="3" borderId="0" xfId="0" applyFill="1" applyAlignment="1"/>
    <xf numFmtId="0" fontId="0" fillId="3" borderId="0" xfId="0" applyFill="1"/>
    <xf numFmtId="0" fontId="0" fillId="3" borderId="0" xfId="0" applyFill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right"/>
    </xf>
    <xf numFmtId="164" fontId="0" fillId="0" borderId="1" xfId="0" applyNumberFormat="1" applyBorder="1"/>
    <xf numFmtId="0" fontId="1" fillId="2" borderId="0" xfId="1" applyFont="1" applyFill="1"/>
    <xf numFmtId="0" fontId="5" fillId="0" borderId="0" xfId="0" applyFont="1"/>
    <xf numFmtId="0" fontId="5" fillId="0" borderId="1" xfId="0" applyFont="1" applyBorder="1"/>
    <xf numFmtId="0" fontId="2" fillId="0" borderId="1" xfId="0" applyFont="1" applyBorder="1"/>
    <xf numFmtId="2" fontId="0" fillId="0" borderId="0" xfId="0" applyNumberFormat="1"/>
    <xf numFmtId="169" fontId="0" fillId="0" borderId="1" xfId="0" applyNumberFormat="1" applyBorder="1"/>
    <xf numFmtId="0" fontId="8" fillId="0" borderId="0" xfId="0" applyFont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tabSelected="1" topLeftCell="A16" workbookViewId="0">
      <selection activeCell="I33" sqref="I33"/>
    </sheetView>
  </sheetViews>
  <sheetFormatPr defaultRowHeight="15" x14ac:dyDescent="0.25"/>
  <sheetData>
    <row r="1" spans="1:17" x14ac:dyDescent="0.25">
      <c r="A1" s="6" t="s">
        <v>0</v>
      </c>
      <c r="B1" s="7"/>
      <c r="C1" s="7"/>
      <c r="D1" s="7"/>
      <c r="E1" s="1"/>
      <c r="F1" s="1"/>
      <c r="G1" s="1"/>
    </row>
    <row r="2" spans="1:17" x14ac:dyDescent="0.25">
      <c r="A2" t="s">
        <v>16</v>
      </c>
      <c r="B2" t="s">
        <v>17</v>
      </c>
      <c r="C2" s="23" t="s">
        <v>19</v>
      </c>
      <c r="D2" s="23" t="s">
        <v>8</v>
      </c>
      <c r="E2" s="23" t="s">
        <v>20</v>
      </c>
      <c r="F2" s="23" t="s">
        <v>21</v>
      </c>
      <c r="G2" s="23" t="s">
        <v>22</v>
      </c>
      <c r="H2" s="23" t="s">
        <v>23</v>
      </c>
      <c r="I2" s="23" t="s">
        <v>24</v>
      </c>
      <c r="J2" s="23" t="s">
        <v>25</v>
      </c>
      <c r="K2" s="23" t="s">
        <v>26</v>
      </c>
      <c r="L2" s="23" t="s">
        <v>27</v>
      </c>
      <c r="M2" s="23" t="s">
        <v>28</v>
      </c>
      <c r="N2" s="23" t="s">
        <v>29</v>
      </c>
      <c r="O2" s="23" t="s">
        <v>30</v>
      </c>
      <c r="P2" s="23" t="s">
        <v>31</v>
      </c>
      <c r="Q2" s="23" t="s">
        <v>18</v>
      </c>
    </row>
    <row r="3" spans="1:17" x14ac:dyDescent="0.25">
      <c r="A3">
        <v>1</v>
      </c>
      <c r="B3" t="s">
        <v>32</v>
      </c>
      <c r="C3">
        <v>29.66694</v>
      </c>
      <c r="D3">
        <v>0.81683600000000001</v>
      </c>
      <c r="E3">
        <v>8.2811999999999997E-2</v>
      </c>
      <c r="F3">
        <v>45.51932</v>
      </c>
      <c r="G3">
        <v>0.24784800000000001</v>
      </c>
      <c r="H3">
        <v>3.6793429999999998</v>
      </c>
      <c r="I3">
        <v>3.1772040000000001</v>
      </c>
      <c r="J3">
        <v>1.1619390000000001</v>
      </c>
      <c r="K3">
        <v>0.15748999999999999</v>
      </c>
      <c r="L3">
        <v>3.0345360000000001</v>
      </c>
      <c r="M3">
        <v>0.26613500000000001</v>
      </c>
      <c r="N3">
        <v>1.040492</v>
      </c>
      <c r="O3">
        <v>6.0240000000000002E-2</v>
      </c>
      <c r="P3">
        <v>0.62285800000000002</v>
      </c>
      <c r="Q3">
        <v>89.534000000000006</v>
      </c>
    </row>
    <row r="4" spans="1:17" x14ac:dyDescent="0.25">
      <c r="A4">
        <v>2</v>
      </c>
      <c r="B4" t="s">
        <v>33</v>
      </c>
      <c r="C4">
        <v>28.955020000000001</v>
      </c>
      <c r="D4">
        <v>0.45481700000000003</v>
      </c>
      <c r="E4">
        <v>0.116795</v>
      </c>
      <c r="F4">
        <v>43.903840000000002</v>
      </c>
      <c r="G4">
        <v>0.33552300000000002</v>
      </c>
      <c r="H4">
        <v>3.6243720000000001</v>
      </c>
      <c r="I4">
        <v>3.1820279999999999</v>
      </c>
      <c r="J4">
        <v>1.1579790000000001</v>
      </c>
      <c r="K4">
        <v>0.118197</v>
      </c>
      <c r="L4">
        <v>3.0682420000000001</v>
      </c>
      <c r="M4">
        <v>0.23016300000000001</v>
      </c>
      <c r="N4">
        <v>1.123232</v>
      </c>
      <c r="O4">
        <v>0.126418</v>
      </c>
      <c r="P4">
        <v>0.70397500000000002</v>
      </c>
      <c r="Q4">
        <v>87.100589999999997</v>
      </c>
    </row>
    <row r="5" spans="1:17" x14ac:dyDescent="0.25">
      <c r="A5">
        <v>3</v>
      </c>
      <c r="B5" t="s">
        <v>34</v>
      </c>
      <c r="C5">
        <v>30.084910000000001</v>
      </c>
      <c r="D5">
        <v>0.68995399999999996</v>
      </c>
      <c r="E5">
        <v>9.7717999999999999E-2</v>
      </c>
      <c r="F5">
        <v>46.135280000000002</v>
      </c>
      <c r="G5">
        <v>0.27013199999999998</v>
      </c>
      <c r="H5">
        <v>3.7612939999999999</v>
      </c>
      <c r="I5">
        <v>3.1710790000000002</v>
      </c>
      <c r="J5">
        <v>1.1384749999999999</v>
      </c>
      <c r="K5">
        <v>0.139483</v>
      </c>
      <c r="L5">
        <v>2.993541</v>
      </c>
      <c r="M5">
        <v>0.26242199999999999</v>
      </c>
      <c r="N5">
        <v>1.031895</v>
      </c>
      <c r="O5">
        <v>0.12337099999999999</v>
      </c>
      <c r="P5">
        <v>0.67544300000000002</v>
      </c>
      <c r="Q5">
        <v>90.57499</v>
      </c>
    </row>
    <row r="6" spans="1:17" x14ac:dyDescent="0.25">
      <c r="A6">
        <v>4</v>
      </c>
      <c r="B6" t="s">
        <v>35</v>
      </c>
      <c r="C6">
        <v>30.601279999999999</v>
      </c>
      <c r="D6">
        <v>0.37670399999999998</v>
      </c>
      <c r="E6">
        <v>0.11962100000000001</v>
      </c>
      <c r="F6">
        <v>47.945880000000002</v>
      </c>
      <c r="G6">
        <v>0.344501</v>
      </c>
      <c r="H6">
        <v>3.6640760000000001</v>
      </c>
      <c r="I6">
        <v>2.8964300000000001</v>
      </c>
      <c r="J6">
        <v>1.035806</v>
      </c>
      <c r="K6">
        <v>7.6621999999999996E-2</v>
      </c>
      <c r="L6">
        <v>3.1299079999999999</v>
      </c>
      <c r="M6">
        <v>0.25349300000000002</v>
      </c>
      <c r="N6">
        <v>1.0937349999999999</v>
      </c>
      <c r="O6">
        <v>6.4444000000000001E-2</v>
      </c>
      <c r="P6">
        <v>0.74002000000000001</v>
      </c>
      <c r="Q6">
        <v>92.342519999999993</v>
      </c>
    </row>
    <row r="7" spans="1:17" x14ac:dyDescent="0.25">
      <c r="A7">
        <v>5</v>
      </c>
      <c r="B7" t="s">
        <v>36</v>
      </c>
      <c r="C7">
        <v>29.606000000000002</v>
      </c>
      <c r="D7">
        <v>0.399563</v>
      </c>
      <c r="E7">
        <v>0.160825</v>
      </c>
      <c r="F7">
        <v>47.160249999999998</v>
      </c>
      <c r="G7">
        <v>0.29105999999999999</v>
      </c>
      <c r="H7">
        <v>3.747185</v>
      </c>
      <c r="I7">
        <v>3.2186530000000002</v>
      </c>
      <c r="J7">
        <v>1.1238319999999999</v>
      </c>
      <c r="K7">
        <v>0.123586</v>
      </c>
      <c r="L7">
        <v>3.0701079999999998</v>
      </c>
      <c r="M7">
        <v>0.35732900000000001</v>
      </c>
      <c r="N7">
        <v>1.1132660000000001</v>
      </c>
      <c r="O7">
        <v>2.6200000000000001E-2</v>
      </c>
      <c r="P7">
        <v>0.64553199999999999</v>
      </c>
      <c r="Q7">
        <v>91.043379999999999</v>
      </c>
    </row>
    <row r="8" spans="1:17" x14ac:dyDescent="0.25">
      <c r="A8">
        <v>6</v>
      </c>
      <c r="B8" t="s">
        <v>37</v>
      </c>
      <c r="C8">
        <v>30.385870000000001</v>
      </c>
      <c r="D8">
        <v>0.50870300000000002</v>
      </c>
      <c r="E8">
        <v>7.6725000000000002E-2</v>
      </c>
      <c r="F8">
        <v>47.898820000000001</v>
      </c>
      <c r="G8">
        <v>0.27165699999999998</v>
      </c>
      <c r="H8">
        <v>3.4481009999999999</v>
      </c>
      <c r="I8">
        <v>2.7646839999999999</v>
      </c>
      <c r="J8">
        <v>0.99149399999999999</v>
      </c>
      <c r="K8">
        <v>0.14718000000000001</v>
      </c>
      <c r="L8">
        <v>2.6117379999999999</v>
      </c>
      <c r="M8">
        <v>0.226858</v>
      </c>
      <c r="N8">
        <v>0.98224900000000004</v>
      </c>
      <c r="O8">
        <v>6.7809999999999995E-2</v>
      </c>
      <c r="P8">
        <v>0.69060699999999997</v>
      </c>
      <c r="Q8">
        <v>91.072490000000002</v>
      </c>
    </row>
    <row r="9" spans="1:17" x14ac:dyDescent="0.25">
      <c r="A9">
        <v>7</v>
      </c>
      <c r="B9" t="s">
        <v>38</v>
      </c>
      <c r="C9">
        <v>29.985569999999999</v>
      </c>
      <c r="D9">
        <v>0.39691399999999999</v>
      </c>
      <c r="E9">
        <v>0.16120799999999999</v>
      </c>
      <c r="F9">
        <v>46.804020000000001</v>
      </c>
      <c r="G9">
        <v>0.20624300000000001</v>
      </c>
      <c r="H9">
        <v>3.753085</v>
      </c>
      <c r="I9">
        <v>3.2274850000000002</v>
      </c>
      <c r="J9">
        <v>1.116495</v>
      </c>
      <c r="K9">
        <v>0.16628399999999999</v>
      </c>
      <c r="L9">
        <v>3.1006559999999999</v>
      </c>
      <c r="M9">
        <v>0.31000100000000003</v>
      </c>
      <c r="N9">
        <v>1.1819999999999999</v>
      </c>
      <c r="O9">
        <v>9.7005999999999995E-2</v>
      </c>
      <c r="P9">
        <v>0.77893199999999996</v>
      </c>
      <c r="Q9">
        <v>91.285910000000001</v>
      </c>
    </row>
    <row r="10" spans="1:17" x14ac:dyDescent="0.25">
      <c r="A10">
        <v>8</v>
      </c>
      <c r="B10" t="s">
        <v>39</v>
      </c>
      <c r="C10">
        <v>29.641359999999999</v>
      </c>
      <c r="D10">
        <v>0.38869900000000002</v>
      </c>
      <c r="E10">
        <v>0.12012200000000001</v>
      </c>
      <c r="F10">
        <v>45.651769999999999</v>
      </c>
      <c r="G10">
        <v>0.32319100000000001</v>
      </c>
      <c r="H10">
        <v>3.7545670000000002</v>
      </c>
      <c r="I10">
        <v>3.18302</v>
      </c>
      <c r="J10">
        <v>1.1026640000000001</v>
      </c>
      <c r="K10">
        <v>0.124109</v>
      </c>
      <c r="L10">
        <v>3.0626180000000001</v>
      </c>
      <c r="M10">
        <v>0.25679800000000003</v>
      </c>
      <c r="N10">
        <v>1.1136900000000001</v>
      </c>
      <c r="O10">
        <v>4.5517000000000002E-2</v>
      </c>
      <c r="P10">
        <v>0.752355</v>
      </c>
      <c r="Q10">
        <v>89.520470000000003</v>
      </c>
    </row>
    <row r="11" spans="1:17" x14ac:dyDescent="0.25">
      <c r="A11">
        <v>9</v>
      </c>
      <c r="B11" t="s">
        <v>40</v>
      </c>
      <c r="C11">
        <v>30.687139999999999</v>
      </c>
      <c r="D11">
        <v>0.50655700000000004</v>
      </c>
      <c r="E11">
        <v>9.2801999999999996E-2</v>
      </c>
      <c r="F11">
        <v>48.486490000000003</v>
      </c>
      <c r="G11">
        <v>0.34076699999999999</v>
      </c>
      <c r="H11">
        <v>3.4150550000000002</v>
      </c>
      <c r="I11">
        <v>2.7346529999999998</v>
      </c>
      <c r="J11">
        <v>0.97788699999999995</v>
      </c>
      <c r="K11">
        <v>0.150891</v>
      </c>
      <c r="L11">
        <v>2.9822380000000002</v>
      </c>
      <c r="M11">
        <v>0.24416299999999999</v>
      </c>
      <c r="N11">
        <v>0.93978099999999998</v>
      </c>
      <c r="O11">
        <v>3.7581999999999997E-2</v>
      </c>
      <c r="P11">
        <v>0.68003999999999998</v>
      </c>
      <c r="Q11">
        <v>92.276039999999995</v>
      </c>
    </row>
    <row r="12" spans="1:17" x14ac:dyDescent="0.25">
      <c r="A12">
        <v>10</v>
      </c>
      <c r="B12" t="s">
        <v>41</v>
      </c>
      <c r="C12">
        <v>29.918869999999998</v>
      </c>
      <c r="D12">
        <v>0.40710400000000002</v>
      </c>
      <c r="E12">
        <v>0.15235199999999999</v>
      </c>
      <c r="F12">
        <v>47.39376</v>
      </c>
      <c r="G12">
        <v>0.30769099999999999</v>
      </c>
      <c r="H12">
        <v>3.6796820000000001</v>
      </c>
      <c r="I12">
        <v>2.912795</v>
      </c>
      <c r="J12">
        <v>1.0985480000000001</v>
      </c>
      <c r="K12">
        <v>9.6211000000000005E-2</v>
      </c>
      <c r="L12">
        <v>3.2642639999999998</v>
      </c>
      <c r="M12">
        <v>0.224055</v>
      </c>
      <c r="N12">
        <v>0.99805299999999997</v>
      </c>
      <c r="O12">
        <v>8.8790999999999995E-2</v>
      </c>
      <c r="P12">
        <v>0.701797</v>
      </c>
      <c r="Q12">
        <v>91.243970000000004</v>
      </c>
    </row>
    <row r="13" spans="1:17" x14ac:dyDescent="0.25">
      <c r="A13">
        <v>11</v>
      </c>
      <c r="B13" t="s">
        <v>42</v>
      </c>
      <c r="C13">
        <v>30.444310000000002</v>
      </c>
      <c r="D13">
        <v>0.37197000000000002</v>
      </c>
      <c r="E13">
        <v>0.17512800000000001</v>
      </c>
      <c r="F13">
        <v>46.190829999999998</v>
      </c>
      <c r="G13">
        <v>0.241037</v>
      </c>
      <c r="H13">
        <v>3.5913930000000001</v>
      </c>
      <c r="I13">
        <v>3.0081690000000001</v>
      </c>
      <c r="J13">
        <v>1.0632969999999999</v>
      </c>
      <c r="K13">
        <v>0.114054</v>
      </c>
      <c r="L13">
        <v>2.919978</v>
      </c>
      <c r="M13">
        <v>0.24357300000000001</v>
      </c>
      <c r="N13">
        <v>1.1608719999999999</v>
      </c>
      <c r="O13">
        <v>4.2391999999999999E-2</v>
      </c>
      <c r="P13">
        <v>0.64698</v>
      </c>
      <c r="Q13">
        <v>90.213989999999995</v>
      </c>
    </row>
    <row r="14" spans="1:17" x14ac:dyDescent="0.25">
      <c r="A14">
        <v>12</v>
      </c>
      <c r="B14" t="s">
        <v>43</v>
      </c>
      <c r="C14">
        <v>29.472660000000001</v>
      </c>
      <c r="D14">
        <v>0.45072499999999999</v>
      </c>
      <c r="E14">
        <v>0.147649</v>
      </c>
      <c r="F14">
        <v>46.089190000000002</v>
      </c>
      <c r="G14">
        <v>0.28498699999999999</v>
      </c>
      <c r="H14">
        <v>3.6784659999999998</v>
      </c>
      <c r="I14">
        <v>3.2362299999999999</v>
      </c>
      <c r="J14">
        <v>1.070816</v>
      </c>
      <c r="K14">
        <v>0.19043499999999999</v>
      </c>
      <c r="L14">
        <v>3.090481</v>
      </c>
      <c r="M14">
        <v>0.20765</v>
      </c>
      <c r="N14">
        <v>1.0682</v>
      </c>
      <c r="O14">
        <v>9.3840000000000007E-2</v>
      </c>
      <c r="P14">
        <v>0.54870099999999999</v>
      </c>
      <c r="Q14">
        <v>89.630039999999994</v>
      </c>
    </row>
    <row r="15" spans="1:17" x14ac:dyDescent="0.25">
      <c r="A15">
        <v>13</v>
      </c>
      <c r="B15" t="s">
        <v>44</v>
      </c>
      <c r="C15">
        <v>30.387720000000002</v>
      </c>
      <c r="D15">
        <v>0.49919200000000002</v>
      </c>
      <c r="E15">
        <v>4.3265999999999999E-2</v>
      </c>
      <c r="F15">
        <v>46.711930000000002</v>
      </c>
      <c r="G15">
        <v>0.36322900000000002</v>
      </c>
      <c r="H15">
        <v>3.5381520000000002</v>
      </c>
      <c r="I15">
        <v>2.8400729999999998</v>
      </c>
      <c r="J15">
        <v>1.0291669999999999</v>
      </c>
      <c r="K15">
        <v>0.13278699999999999</v>
      </c>
      <c r="L15">
        <v>2.9332159999999998</v>
      </c>
      <c r="M15">
        <v>0.231151</v>
      </c>
      <c r="N15">
        <v>0.92612700000000003</v>
      </c>
      <c r="O15">
        <v>7.6510999999999996E-2</v>
      </c>
      <c r="P15">
        <v>0.77388699999999999</v>
      </c>
      <c r="Q15">
        <v>90.486419999999995</v>
      </c>
    </row>
    <row r="16" spans="1:17" x14ac:dyDescent="0.25">
      <c r="A16">
        <v>14</v>
      </c>
      <c r="B16" t="s">
        <v>45</v>
      </c>
      <c r="C16">
        <v>29.598600000000001</v>
      </c>
      <c r="D16">
        <v>0.52844999999999998</v>
      </c>
      <c r="E16">
        <v>9.6245999999999998E-2</v>
      </c>
      <c r="F16">
        <v>46.036290000000001</v>
      </c>
      <c r="G16">
        <v>0.34978300000000001</v>
      </c>
      <c r="H16">
        <v>3.5681509999999999</v>
      </c>
      <c r="I16">
        <v>2.724987</v>
      </c>
      <c r="J16">
        <v>1.0336259999999999</v>
      </c>
      <c r="K16">
        <v>0.115982</v>
      </c>
      <c r="L16">
        <v>3.19882</v>
      </c>
      <c r="M16">
        <v>0.189224</v>
      </c>
      <c r="N16">
        <v>0.90861800000000004</v>
      </c>
      <c r="O16">
        <v>5.6191999999999999E-2</v>
      </c>
      <c r="P16">
        <v>0.69923900000000005</v>
      </c>
      <c r="Q16">
        <v>89.104200000000006</v>
      </c>
    </row>
    <row r="17" spans="1:17" x14ac:dyDescent="0.25">
      <c r="A17">
        <v>15</v>
      </c>
      <c r="B17" t="s">
        <v>46</v>
      </c>
      <c r="C17">
        <v>29.83004</v>
      </c>
      <c r="D17">
        <v>0.36602000000000001</v>
      </c>
      <c r="E17">
        <v>9.4737000000000002E-2</v>
      </c>
      <c r="F17">
        <v>45.418239999999997</v>
      </c>
      <c r="G17">
        <v>0.29530499999999998</v>
      </c>
      <c r="H17">
        <v>3.6625040000000002</v>
      </c>
      <c r="I17">
        <v>3.0599959999999999</v>
      </c>
      <c r="J17">
        <v>1.050195</v>
      </c>
      <c r="K17">
        <v>0.13206399999999999</v>
      </c>
      <c r="L17">
        <v>3.0825849999999999</v>
      </c>
      <c r="M17">
        <v>0.233379</v>
      </c>
      <c r="N17">
        <v>1.0681750000000001</v>
      </c>
      <c r="O17">
        <v>0.11065</v>
      </c>
      <c r="P17">
        <v>0.72394099999999995</v>
      </c>
      <c r="Q17">
        <v>89.12782</v>
      </c>
    </row>
    <row r="18" spans="1:17" x14ac:dyDescent="0.25">
      <c r="C18" s="23" t="s">
        <v>19</v>
      </c>
      <c r="D18" s="23" t="s">
        <v>8</v>
      </c>
      <c r="E18" s="23" t="s">
        <v>20</v>
      </c>
      <c r="F18" s="23" t="s">
        <v>21</v>
      </c>
      <c r="G18" s="23" t="s">
        <v>22</v>
      </c>
      <c r="H18" s="23" t="s">
        <v>23</v>
      </c>
      <c r="I18" s="23" t="s">
        <v>24</v>
      </c>
      <c r="J18" s="23" t="s">
        <v>25</v>
      </c>
      <c r="K18" s="23" t="s">
        <v>26</v>
      </c>
      <c r="L18" s="23" t="s">
        <v>27</v>
      </c>
      <c r="M18" s="23" t="s">
        <v>28</v>
      </c>
      <c r="N18" s="23" t="s">
        <v>29</v>
      </c>
      <c r="O18" s="23" t="s">
        <v>30</v>
      </c>
      <c r="P18" s="23" t="s">
        <v>31</v>
      </c>
      <c r="Q18" t="s">
        <v>18</v>
      </c>
    </row>
    <row r="19" spans="1:17" x14ac:dyDescent="0.25">
      <c r="B19" t="s">
        <v>49</v>
      </c>
      <c r="C19">
        <f>AVERAGE(C3:C17)</f>
        <v>29.951085999999997</v>
      </c>
      <c r="D19">
        <f t="shared" ref="D19:Q19" si="0">AVERAGE(D3:D17)</f>
        <v>0.47748053333333335</v>
      </c>
      <c r="E19">
        <f t="shared" si="0"/>
        <v>0.11586706666666667</v>
      </c>
      <c r="F19">
        <f t="shared" si="0"/>
        <v>46.489727333333335</v>
      </c>
      <c r="G19">
        <f t="shared" si="0"/>
        <v>0.29819693333333336</v>
      </c>
      <c r="H19">
        <f t="shared" si="0"/>
        <v>3.6376950666666668</v>
      </c>
      <c r="I19">
        <f t="shared" si="0"/>
        <v>3.0224990666666662</v>
      </c>
      <c r="J19">
        <f t="shared" si="0"/>
        <v>1.0768146666666669</v>
      </c>
      <c r="K19">
        <f t="shared" si="0"/>
        <v>0.13235833333333333</v>
      </c>
      <c r="L19">
        <f t="shared" si="0"/>
        <v>3.0361952666666667</v>
      </c>
      <c r="M19">
        <f t="shared" si="0"/>
        <v>0.24909293333333332</v>
      </c>
      <c r="N19">
        <f t="shared" si="0"/>
        <v>1.0500256666666667</v>
      </c>
      <c r="O19">
        <f t="shared" si="0"/>
        <v>7.4464266666666654E-2</v>
      </c>
      <c r="P19">
        <f t="shared" si="0"/>
        <v>0.69228713333333336</v>
      </c>
      <c r="Q19">
        <f t="shared" si="0"/>
        <v>90.303788666666648</v>
      </c>
    </row>
    <row r="20" spans="1:17" x14ac:dyDescent="0.25">
      <c r="B20" t="s">
        <v>50</v>
      </c>
      <c r="C20">
        <f>STDEVP(C3:C17)</f>
        <v>0.46642690167985212</v>
      </c>
      <c r="D20">
        <f t="shared" ref="D20:Q20" si="1">STDEVP(D3:D17)</f>
        <v>0.12262004103781533</v>
      </c>
      <c r="E20">
        <f t="shared" si="1"/>
        <v>3.6103258391206441E-2</v>
      </c>
      <c r="F20">
        <f t="shared" si="1"/>
        <v>1.1421553567150529</v>
      </c>
      <c r="G20">
        <f t="shared" si="1"/>
        <v>4.3922852031664995E-2</v>
      </c>
      <c r="H20">
        <f t="shared" si="1"/>
        <v>0.10433627694301195</v>
      </c>
      <c r="I20">
        <f t="shared" si="1"/>
        <v>0.1869151327611783</v>
      </c>
      <c r="J20">
        <f t="shared" si="1"/>
        <v>5.5601181825169488E-2</v>
      </c>
      <c r="K20">
        <f t="shared" si="1"/>
        <v>2.7241602627027742E-2</v>
      </c>
      <c r="L20">
        <f t="shared" si="1"/>
        <v>0.14338346466798588</v>
      </c>
      <c r="M20">
        <f t="shared" si="1"/>
        <v>3.9477180437086062E-2</v>
      </c>
      <c r="N20">
        <f t="shared" si="1"/>
        <v>8.2016803134208741E-2</v>
      </c>
      <c r="O20">
        <f t="shared" si="1"/>
        <v>3.0255209498457558E-2</v>
      </c>
      <c r="P20">
        <f t="shared" si="1"/>
        <v>5.8561925547653292E-2</v>
      </c>
      <c r="Q20">
        <f t="shared" si="1"/>
        <v>1.3137748725250531</v>
      </c>
    </row>
    <row r="21" spans="1:17" x14ac:dyDescent="0.25">
      <c r="A21" s="2"/>
      <c r="B21" s="1"/>
      <c r="C21" s="1">
        <f>C20/C19</f>
        <v>1.5572954572660643E-2</v>
      </c>
      <c r="D21" s="1">
        <f t="shared" ref="D21:Q21" si="2">D20/D19</f>
        <v>0.25680636691467629</v>
      </c>
      <c r="E21" s="1">
        <f t="shared" si="2"/>
        <v>0.31159206347279389</v>
      </c>
      <c r="F21" s="1">
        <f t="shared" si="2"/>
        <v>2.4567908271987703E-2</v>
      </c>
      <c r="G21" s="1">
        <f t="shared" si="2"/>
        <v>0.14729478113903582</v>
      </c>
      <c r="H21" s="1">
        <f t="shared" si="2"/>
        <v>2.8681974445598193E-2</v>
      </c>
      <c r="I21" s="1">
        <f t="shared" si="2"/>
        <v>6.1841254087570602E-2</v>
      </c>
      <c r="J21" s="1">
        <f t="shared" si="2"/>
        <v>5.1634866747576627E-2</v>
      </c>
      <c r="K21" s="1">
        <f t="shared" si="2"/>
        <v>0.2058170569315198</v>
      </c>
      <c r="L21" s="1">
        <f t="shared" si="2"/>
        <v>4.7224717804596805E-2</v>
      </c>
      <c r="M21" s="1">
        <f t="shared" si="2"/>
        <v>0.15848374303038998</v>
      </c>
      <c r="N21" s="1">
        <f t="shared" si="2"/>
        <v>7.8109331740978463E-2</v>
      </c>
      <c r="O21" s="1">
        <f t="shared" si="2"/>
        <v>0.40630507561287871</v>
      </c>
      <c r="P21" s="1">
        <f t="shared" si="2"/>
        <v>8.4591960081187828E-2</v>
      </c>
      <c r="Q21" s="1">
        <f t="shared" si="2"/>
        <v>1.454839151183919E-2</v>
      </c>
    </row>
    <row r="22" spans="1:17" x14ac:dyDescent="0.25">
      <c r="A22" s="2"/>
      <c r="B22" s="1"/>
      <c r="C22" s="1"/>
      <c r="D22" s="1"/>
      <c r="E22" s="1"/>
      <c r="F22" s="1"/>
      <c r="G22" s="1"/>
    </row>
    <row r="23" spans="1:17" x14ac:dyDescent="0.25">
      <c r="A23" s="22" t="s">
        <v>47</v>
      </c>
      <c r="B23" s="3"/>
      <c r="C23" s="3"/>
      <c r="D23" s="3"/>
      <c r="E23" s="1"/>
      <c r="F23" s="1"/>
      <c r="G23" s="1"/>
    </row>
    <row r="24" spans="1:17" ht="18" x14ac:dyDescent="0.35">
      <c r="I24" t="s">
        <v>48</v>
      </c>
    </row>
    <row r="25" spans="1:17" ht="15.75" thickBot="1" x14ac:dyDescent="0.3">
      <c r="A25" s="12" t="s">
        <v>1</v>
      </c>
      <c r="B25" s="12" t="s">
        <v>2</v>
      </c>
      <c r="C25" s="12" t="s">
        <v>3</v>
      </c>
      <c r="D25" s="12" t="s">
        <v>4</v>
      </c>
      <c r="E25" s="12" t="s">
        <v>5</v>
      </c>
      <c r="F25" s="12" t="s">
        <v>6</v>
      </c>
      <c r="G25" s="12" t="s">
        <v>7</v>
      </c>
    </row>
    <row r="26" spans="1:17" x14ac:dyDescent="0.25">
      <c r="A26" s="24" t="s">
        <v>52</v>
      </c>
      <c r="B26" s="10">
        <f>E19</f>
        <v>0.11586706666666667</v>
      </c>
      <c r="C26" s="10">
        <v>159.69</v>
      </c>
      <c r="D26" s="9">
        <f t="shared" ref="D26:D41" si="3">B26/C26</f>
        <v>7.2557496816749126E-4</v>
      </c>
      <c r="E26" s="9">
        <f t="shared" ref="E26" si="4">3*D26</f>
        <v>2.1767249045024739E-3</v>
      </c>
      <c r="F26" s="11">
        <f>E26*$D$49</f>
        <v>5.0095191757106878E-3</v>
      </c>
      <c r="G26" s="10">
        <f t="shared" ref="G26:G36" si="5">F26*2/3</f>
        <v>3.3396794504737919E-3</v>
      </c>
      <c r="H26" s="1"/>
      <c r="I26" t="s">
        <v>64</v>
      </c>
      <c r="J26" s="26">
        <f>SUM(G27,G30,G32,G34,G36,G38)</f>
        <v>1.0003469736705173</v>
      </c>
    </row>
    <row r="27" spans="1:17" x14ac:dyDescent="0.25">
      <c r="A27" s="25" t="s">
        <v>53</v>
      </c>
      <c r="B27" s="10">
        <f>F19</f>
        <v>46.489727333333335</v>
      </c>
      <c r="C27" s="10">
        <v>227.8082</v>
      </c>
      <c r="D27" s="9">
        <f t="shared" si="3"/>
        <v>0.20407398563060211</v>
      </c>
      <c r="E27" s="9">
        <f t="shared" ref="E27:E36" si="6">D27*3</f>
        <v>0.61222195689180636</v>
      </c>
      <c r="F27" s="11">
        <f>E27*$D$49</f>
        <v>1.4089688717654585</v>
      </c>
      <c r="G27" s="10">
        <f t="shared" si="5"/>
        <v>0.93931258117697236</v>
      </c>
      <c r="H27" s="1"/>
      <c r="I27" t="s">
        <v>65</v>
      </c>
      <c r="J27" s="26">
        <f>G41</f>
        <v>0.97124828759460602</v>
      </c>
    </row>
    <row r="28" spans="1:17" x14ac:dyDescent="0.25">
      <c r="A28" s="25" t="s">
        <v>57</v>
      </c>
      <c r="B28" s="10">
        <f>K19</f>
        <v>0.13235833333333333</v>
      </c>
      <c r="C28" s="10">
        <v>348.69819999999999</v>
      </c>
      <c r="D28" s="9">
        <f t="shared" si="3"/>
        <v>3.7957848171666308E-4</v>
      </c>
      <c r="E28" s="9">
        <f t="shared" si="6"/>
        <v>1.1387354451499892E-3</v>
      </c>
      <c r="F28" s="11">
        <f>E28*$D$49</f>
        <v>2.6206880973984065E-3</v>
      </c>
      <c r="G28" s="10">
        <f t="shared" si="5"/>
        <v>1.7471253982656043E-3</v>
      </c>
      <c r="H28" s="1"/>
      <c r="I28" t="s">
        <v>66</v>
      </c>
      <c r="J28">
        <f>G39/2</f>
        <v>1.2774921223216198</v>
      </c>
    </row>
    <row r="29" spans="1:17" x14ac:dyDescent="0.25">
      <c r="A29" s="25" t="s">
        <v>62</v>
      </c>
      <c r="B29" s="10">
        <f>O19</f>
        <v>7.4464266666666654E-2</v>
      </c>
      <c r="C29" s="10">
        <f>(151.96*2)+(15.9999*3)</f>
        <v>351.91970000000003</v>
      </c>
      <c r="D29" s="9">
        <f>B29/C29</f>
        <v>2.1159448211244397E-4</v>
      </c>
      <c r="E29" s="9">
        <f>D29*3</f>
        <v>6.3478344633733188E-4</v>
      </c>
      <c r="F29" s="11">
        <f>E29*$D$49</f>
        <v>1.4608919300151124E-3</v>
      </c>
      <c r="G29" s="10">
        <f>F29*2/3</f>
        <v>9.7392795334340831E-4</v>
      </c>
      <c r="H29" s="1"/>
    </row>
    <row r="30" spans="1:17" ht="26.25" x14ac:dyDescent="0.25">
      <c r="A30" s="25" t="s">
        <v>61</v>
      </c>
      <c r="B30" s="10">
        <f>N19</f>
        <v>1.0500256666666667</v>
      </c>
      <c r="C30" s="10">
        <v>362.4982</v>
      </c>
      <c r="D30" s="9">
        <f t="shared" si="3"/>
        <v>2.8966369120361612E-3</v>
      </c>
      <c r="E30" s="9">
        <f t="shared" si="6"/>
        <v>8.6899107361084835E-3</v>
      </c>
      <c r="F30" s="11">
        <f>E30*$D$49</f>
        <v>1.9998978455065566E-2</v>
      </c>
      <c r="G30" s="10">
        <f t="shared" si="5"/>
        <v>1.3332652303377044E-2</v>
      </c>
      <c r="H30" s="1"/>
      <c r="I30" s="28" t="s">
        <v>67</v>
      </c>
    </row>
    <row r="31" spans="1:17" x14ac:dyDescent="0.25">
      <c r="A31" s="25" t="s">
        <v>59</v>
      </c>
      <c r="B31" s="9">
        <f>M19</f>
        <v>0.24909293333333332</v>
      </c>
      <c r="C31" s="10">
        <f>(15.999*3)+(2*158.93)</f>
        <v>365.85700000000003</v>
      </c>
      <c r="D31" s="9">
        <f t="shared" si="3"/>
        <v>6.8084779936787685E-4</v>
      </c>
      <c r="E31" s="9">
        <f t="shared" si="6"/>
        <v>2.0425433981036308E-3</v>
      </c>
      <c r="F31" s="11">
        <f>E31*$D$39</f>
        <v>1.1338014976983797E-3</v>
      </c>
      <c r="G31" s="21">
        <f t="shared" si="5"/>
        <v>7.5586766513225311E-4</v>
      </c>
      <c r="H31" s="1"/>
    </row>
    <row r="32" spans="1:17" x14ac:dyDescent="0.25">
      <c r="A32" s="25" t="s">
        <v>56</v>
      </c>
      <c r="B32" s="9">
        <f>I19</f>
        <v>3.0224990666666662</v>
      </c>
      <c r="C32" s="10">
        <f>(15.999*3)+(2*162.5)</f>
        <v>372.99700000000001</v>
      </c>
      <c r="D32" s="9">
        <f t="shared" si="3"/>
        <v>8.1032798297752152E-3</v>
      </c>
      <c r="E32" s="9">
        <f t="shared" si="6"/>
        <v>2.4309839489325646E-2</v>
      </c>
      <c r="F32" s="11">
        <f>E32*$D$39</f>
        <v>1.3494221198626505E-2</v>
      </c>
      <c r="G32" s="27">
        <f t="shared" si="5"/>
        <v>8.9961474657510032E-3</v>
      </c>
      <c r="H32" s="1"/>
    </row>
    <row r="33" spans="1:8" x14ac:dyDescent="0.25">
      <c r="A33" s="25" t="s">
        <v>58</v>
      </c>
      <c r="B33" s="9">
        <f>J19</f>
        <v>1.0768146666666669</v>
      </c>
      <c r="C33" s="10">
        <f>(15.999*3)+(2*164.93)</f>
        <v>377.85700000000003</v>
      </c>
      <c r="D33" s="9">
        <f t="shared" si="3"/>
        <v>2.8497941461099485E-3</v>
      </c>
      <c r="E33" s="9">
        <f t="shared" si="6"/>
        <v>8.5493824383298458E-3</v>
      </c>
      <c r="F33" s="11">
        <f>E33*$D$39</f>
        <v>4.7457021583845946E-3</v>
      </c>
      <c r="G33" s="27">
        <f t="shared" si="5"/>
        <v>3.1638014389230632E-3</v>
      </c>
      <c r="H33" s="1"/>
    </row>
    <row r="34" spans="1:8" x14ac:dyDescent="0.25">
      <c r="A34" s="25" t="s">
        <v>55</v>
      </c>
      <c r="B34" s="9">
        <f>H19</f>
        <v>3.6376950666666668</v>
      </c>
      <c r="C34" s="10">
        <f>(15.999*3)+(2*167.26)</f>
        <v>382.517</v>
      </c>
      <c r="D34" s="9">
        <f t="shared" si="3"/>
        <v>9.5098912379493368E-3</v>
      </c>
      <c r="E34" s="9">
        <f t="shared" si="6"/>
        <v>2.852967371384801E-2</v>
      </c>
      <c r="F34" s="11">
        <f>E34*$D$39</f>
        <v>1.5836621545294485E-2</v>
      </c>
      <c r="G34" s="27">
        <f t="shared" si="5"/>
        <v>1.055774769686299E-2</v>
      </c>
      <c r="H34" s="1"/>
    </row>
    <row r="35" spans="1:8" x14ac:dyDescent="0.25">
      <c r="A35" s="25" t="s">
        <v>63</v>
      </c>
      <c r="B35" s="9">
        <f>P19</f>
        <v>0.69228713333333336</v>
      </c>
      <c r="C35" s="10">
        <f>(15.999*3)+(2*168.93)</f>
        <v>385.85700000000003</v>
      </c>
      <c r="D35" s="9">
        <f t="shared" si="3"/>
        <v>1.7941546566042168E-3</v>
      </c>
      <c r="E35" s="9">
        <f t="shared" si="6"/>
        <v>5.3824639698126509E-3</v>
      </c>
      <c r="F35" s="11">
        <f>E35*$D$39</f>
        <v>2.9877679543783798E-3</v>
      </c>
      <c r="G35" s="27">
        <f t="shared" si="5"/>
        <v>1.9918453029189199E-3</v>
      </c>
      <c r="H35" s="1"/>
    </row>
    <row r="36" spans="1:8" x14ac:dyDescent="0.25">
      <c r="A36" s="25" t="s">
        <v>60</v>
      </c>
      <c r="B36" s="9">
        <f>L19</f>
        <v>3.0361952666666667</v>
      </c>
      <c r="C36" s="10">
        <f>(15.999*3)+(2*173.05)</f>
        <v>394.09700000000004</v>
      </c>
      <c r="D36" s="9">
        <f t="shared" si="3"/>
        <v>7.7041826420060711E-3</v>
      </c>
      <c r="E36" s="9">
        <f t="shared" si="6"/>
        <v>2.3112547926018214E-2</v>
      </c>
      <c r="F36" s="11">
        <f>E36*$D$39</f>
        <v>1.2829613059127514E-2</v>
      </c>
      <c r="G36" s="27">
        <f t="shared" si="5"/>
        <v>8.5530753727516753E-3</v>
      </c>
      <c r="H36" s="1"/>
    </row>
    <row r="37" spans="1:8" x14ac:dyDescent="0.25">
      <c r="A37" s="25" t="s">
        <v>54</v>
      </c>
      <c r="B37" s="9">
        <f>G19</f>
        <v>0.29819693333333336</v>
      </c>
      <c r="C37" s="10">
        <f>(15.999*3)+(2*174.97)</f>
        <v>397.93700000000001</v>
      </c>
      <c r="D37" s="9">
        <f>B37/C37</f>
        <v>7.4935714279731052E-4</v>
      </c>
      <c r="E37" s="9">
        <f>D37*3</f>
        <v>2.2480714283919317E-3</v>
      </c>
      <c r="F37" s="11">
        <f>E37*$D$39</f>
        <v>1.2478886641087603E-3</v>
      </c>
      <c r="G37" s="21">
        <f>F37*2/3</f>
        <v>8.3192577607250689E-4</v>
      </c>
      <c r="H37" s="1"/>
    </row>
    <row r="38" spans="1:8" x14ac:dyDescent="0.25">
      <c r="A38" s="24" t="s">
        <v>8</v>
      </c>
      <c r="B38" s="10">
        <f>D19</f>
        <v>0.47748053333333335</v>
      </c>
      <c r="C38" s="13">
        <v>56.08</v>
      </c>
      <c r="D38" s="9">
        <f t="shared" si="3"/>
        <v>8.5142748454588683E-3</v>
      </c>
      <c r="E38" s="9">
        <f t="shared" ref="E38:E40" si="7">D38*1</f>
        <v>8.5142748454588683E-3</v>
      </c>
      <c r="F38" s="11">
        <f>E38*$D$49</f>
        <v>1.9594769654802228E-2</v>
      </c>
      <c r="G38" s="10">
        <f t="shared" ref="G38" si="8">F38</f>
        <v>1.9594769654802228E-2</v>
      </c>
      <c r="H38" s="1"/>
    </row>
    <row r="39" spans="1:8" ht="15.75" x14ac:dyDescent="0.3">
      <c r="A39" s="9" t="s">
        <v>14</v>
      </c>
      <c r="B39" s="10">
        <v>10</v>
      </c>
      <c r="C39" s="13">
        <v>18.015000000000001</v>
      </c>
      <c r="D39" s="9">
        <f t="shared" si="3"/>
        <v>0.5550929780738274</v>
      </c>
      <c r="E39" s="9">
        <f t="shared" si="7"/>
        <v>0.5550929780738274</v>
      </c>
      <c r="F39" s="11">
        <f>E39*$D$49</f>
        <v>1.2774921223216198</v>
      </c>
      <c r="G39" s="10">
        <f t="shared" ref="G39" si="9">2*F39</f>
        <v>2.5549842446432396</v>
      </c>
      <c r="H39" s="1"/>
    </row>
    <row r="40" spans="1:8" ht="15.75" x14ac:dyDescent="0.3">
      <c r="A40" s="8" t="s">
        <v>15</v>
      </c>
      <c r="B40" s="10">
        <v>0</v>
      </c>
      <c r="C40" s="13"/>
      <c r="D40" s="9"/>
      <c r="E40" s="9">
        <f t="shared" si="7"/>
        <v>0</v>
      </c>
      <c r="F40" s="9"/>
      <c r="G40" s="10"/>
      <c r="H40" s="1"/>
    </row>
    <row r="41" spans="1:8" x14ac:dyDescent="0.25">
      <c r="A41" s="24" t="s">
        <v>51</v>
      </c>
      <c r="B41" s="10">
        <f>C19</f>
        <v>29.951085999999997</v>
      </c>
      <c r="C41" s="10">
        <v>141.94</v>
      </c>
      <c r="D41" s="9">
        <f t="shared" si="3"/>
        <v>0.21101230097224177</v>
      </c>
      <c r="E41" s="9">
        <f>5*D41</f>
        <v>1.0550615048612089</v>
      </c>
      <c r="F41" s="11">
        <f>E41*$D$49</f>
        <v>2.428120718986515</v>
      </c>
      <c r="G41" s="10">
        <f>F41*2/5</f>
        <v>0.97124828759460602</v>
      </c>
      <c r="H41" s="1"/>
    </row>
    <row r="42" spans="1:8" x14ac:dyDescent="0.25">
      <c r="A42" s="14" t="s">
        <v>9</v>
      </c>
      <c r="B42" s="15">
        <f>SUM(B26:B41)</f>
        <v>100.30379026666668</v>
      </c>
      <c r="E42">
        <f>SUM(E26:E41)</f>
        <v>2.33770539156823</v>
      </c>
      <c r="H42" s="1"/>
    </row>
    <row r="44" spans="1:8" x14ac:dyDescent="0.25">
      <c r="E44" s="16" t="s">
        <v>10</v>
      </c>
      <c r="F44" s="17"/>
      <c r="G44" s="18">
        <v>5.38</v>
      </c>
    </row>
    <row r="48" spans="1:8" x14ac:dyDescent="0.25">
      <c r="C48" s="19" t="s">
        <v>11</v>
      </c>
      <c r="D48" s="19"/>
      <c r="E48" s="19"/>
      <c r="F48" s="19"/>
    </row>
    <row r="49" spans="1:7" x14ac:dyDescent="0.25">
      <c r="C49" s="20" t="s">
        <v>12</v>
      </c>
      <c r="D49" s="19">
        <f>G44/E42</f>
        <v>2.301402058362398</v>
      </c>
      <c r="E49" s="19"/>
      <c r="F49" s="19"/>
    </row>
    <row r="50" spans="1:7" x14ac:dyDescent="0.25">
      <c r="C50" s="19"/>
      <c r="D50" s="19"/>
      <c r="E50" s="19"/>
      <c r="F50" s="19"/>
    </row>
    <row r="51" spans="1:7" x14ac:dyDescent="0.25">
      <c r="C51" s="19" t="s">
        <v>13</v>
      </c>
      <c r="D51" s="19"/>
      <c r="E51" s="19"/>
      <c r="F51" s="19"/>
    </row>
    <row r="55" spans="1:7" x14ac:dyDescent="0.25">
      <c r="A55" s="1"/>
      <c r="B55" s="1"/>
      <c r="C55" s="4" t="s">
        <v>11</v>
      </c>
      <c r="D55" s="4"/>
      <c r="E55" s="4"/>
      <c r="F55" s="4"/>
      <c r="G55" s="1"/>
    </row>
    <row r="56" spans="1:7" x14ac:dyDescent="0.25">
      <c r="A56" s="1"/>
      <c r="B56" s="1"/>
      <c r="C56" s="5" t="s">
        <v>12</v>
      </c>
      <c r="D56" s="4">
        <v>8.3745448412082037</v>
      </c>
      <c r="E56" s="4"/>
      <c r="F56" s="4"/>
      <c r="G56" s="1"/>
    </row>
    <row r="57" spans="1:7" x14ac:dyDescent="0.25">
      <c r="A57" s="1"/>
      <c r="B57" s="1"/>
      <c r="C57" s="4"/>
      <c r="D57" s="4"/>
      <c r="E57" s="4"/>
      <c r="F57" s="4"/>
      <c r="G57" s="1"/>
    </row>
    <row r="58" spans="1:7" x14ac:dyDescent="0.25">
      <c r="A58" s="1"/>
      <c r="B58" s="1"/>
      <c r="C58" s="4" t="s">
        <v>13</v>
      </c>
      <c r="D58" s="4"/>
      <c r="E58" s="4"/>
      <c r="F58" s="4"/>
      <c r="G5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workbookViewId="0">
      <selection sqref="A1:XFD16"/>
    </sheetView>
  </sheetViews>
  <sheetFormatPr defaultRowHeight="15" x14ac:dyDescent="0.25"/>
  <sheetData>
    <row r="1" spans="1:17" x14ac:dyDescent="0.25">
      <c r="A1" t="s">
        <v>16</v>
      </c>
      <c r="B1" t="s">
        <v>17</v>
      </c>
      <c r="C1" t="s">
        <v>19</v>
      </c>
      <c r="D1" t="s">
        <v>8</v>
      </c>
      <c r="E1" t="s">
        <v>20</v>
      </c>
      <c r="F1" t="s">
        <v>21</v>
      </c>
      <c r="G1" t="s">
        <v>22</v>
      </c>
      <c r="H1" t="s">
        <v>23</v>
      </c>
      <c r="I1" t="s">
        <v>24</v>
      </c>
      <c r="J1" t="s">
        <v>25</v>
      </c>
      <c r="K1" t="s">
        <v>26</v>
      </c>
      <c r="L1" t="s">
        <v>27</v>
      </c>
      <c r="M1" t="s">
        <v>28</v>
      </c>
      <c r="N1" t="s">
        <v>29</v>
      </c>
      <c r="O1" t="s">
        <v>30</v>
      </c>
      <c r="P1" t="s">
        <v>31</v>
      </c>
      <c r="Q1" t="s">
        <v>18</v>
      </c>
    </row>
    <row r="2" spans="1:17" x14ac:dyDescent="0.25">
      <c r="A2">
        <v>1</v>
      </c>
      <c r="B2" t="s">
        <v>32</v>
      </c>
      <c r="C2">
        <v>29.66694</v>
      </c>
      <c r="D2">
        <v>0.81683600000000001</v>
      </c>
      <c r="E2">
        <v>8.2811999999999997E-2</v>
      </c>
      <c r="F2">
        <v>45.51932</v>
      </c>
      <c r="G2">
        <v>0.24784800000000001</v>
      </c>
      <c r="H2">
        <v>3.6793429999999998</v>
      </c>
      <c r="I2">
        <v>3.1772040000000001</v>
      </c>
      <c r="J2">
        <v>1.1619390000000001</v>
      </c>
      <c r="K2">
        <v>0.15748999999999999</v>
      </c>
      <c r="L2">
        <v>3.0345360000000001</v>
      </c>
      <c r="M2">
        <v>0.26613500000000001</v>
      </c>
      <c r="N2">
        <v>1.040492</v>
      </c>
      <c r="O2">
        <v>6.0240000000000002E-2</v>
      </c>
      <c r="P2">
        <v>0.62285800000000002</v>
      </c>
      <c r="Q2">
        <v>89.534000000000006</v>
      </c>
    </row>
    <row r="3" spans="1:17" x14ac:dyDescent="0.25">
      <c r="A3">
        <v>2</v>
      </c>
      <c r="B3" t="s">
        <v>33</v>
      </c>
      <c r="C3">
        <v>28.955020000000001</v>
      </c>
      <c r="D3">
        <v>0.45481700000000003</v>
      </c>
      <c r="E3">
        <v>0.116795</v>
      </c>
      <c r="F3">
        <v>43.903840000000002</v>
      </c>
      <c r="G3">
        <v>0.33552300000000002</v>
      </c>
      <c r="H3">
        <v>3.6243720000000001</v>
      </c>
      <c r="I3">
        <v>3.1820279999999999</v>
      </c>
      <c r="J3">
        <v>1.1579790000000001</v>
      </c>
      <c r="K3">
        <v>0.118197</v>
      </c>
      <c r="L3">
        <v>3.0682420000000001</v>
      </c>
      <c r="M3">
        <v>0.23016300000000001</v>
      </c>
      <c r="N3">
        <v>1.123232</v>
      </c>
      <c r="O3">
        <v>0.126418</v>
      </c>
      <c r="P3">
        <v>0.70397500000000002</v>
      </c>
      <c r="Q3">
        <v>87.100589999999997</v>
      </c>
    </row>
    <row r="4" spans="1:17" x14ac:dyDescent="0.25">
      <c r="A4">
        <v>3</v>
      </c>
      <c r="B4" t="s">
        <v>34</v>
      </c>
      <c r="C4">
        <v>30.084910000000001</v>
      </c>
      <c r="D4">
        <v>0.68995399999999996</v>
      </c>
      <c r="E4">
        <v>9.7717999999999999E-2</v>
      </c>
      <c r="F4">
        <v>46.135280000000002</v>
      </c>
      <c r="G4">
        <v>0.27013199999999998</v>
      </c>
      <c r="H4">
        <v>3.7612939999999999</v>
      </c>
      <c r="I4">
        <v>3.1710790000000002</v>
      </c>
      <c r="J4">
        <v>1.1384749999999999</v>
      </c>
      <c r="K4">
        <v>0.139483</v>
      </c>
      <c r="L4">
        <v>2.993541</v>
      </c>
      <c r="M4">
        <v>0.26242199999999999</v>
      </c>
      <c r="N4">
        <v>1.031895</v>
      </c>
      <c r="O4">
        <v>0.12337099999999999</v>
      </c>
      <c r="P4">
        <v>0.67544300000000002</v>
      </c>
      <c r="Q4">
        <v>90.57499</v>
      </c>
    </row>
    <row r="5" spans="1:17" x14ac:dyDescent="0.25">
      <c r="A5">
        <v>4</v>
      </c>
      <c r="B5" t="s">
        <v>35</v>
      </c>
      <c r="C5">
        <v>30.601279999999999</v>
      </c>
      <c r="D5">
        <v>0.37670399999999998</v>
      </c>
      <c r="E5">
        <v>0.11962100000000001</v>
      </c>
      <c r="F5">
        <v>47.945880000000002</v>
      </c>
      <c r="G5">
        <v>0.344501</v>
      </c>
      <c r="H5">
        <v>3.6640760000000001</v>
      </c>
      <c r="I5">
        <v>2.8964300000000001</v>
      </c>
      <c r="J5">
        <v>1.035806</v>
      </c>
      <c r="K5">
        <v>7.6621999999999996E-2</v>
      </c>
      <c r="L5">
        <v>3.1299079999999999</v>
      </c>
      <c r="M5">
        <v>0.25349300000000002</v>
      </c>
      <c r="N5">
        <v>1.0937349999999999</v>
      </c>
      <c r="O5">
        <v>6.4444000000000001E-2</v>
      </c>
      <c r="P5">
        <v>0.74002000000000001</v>
      </c>
      <c r="Q5">
        <v>92.342519999999993</v>
      </c>
    </row>
    <row r="6" spans="1:17" x14ac:dyDescent="0.25">
      <c r="A6">
        <v>5</v>
      </c>
      <c r="B6" t="s">
        <v>36</v>
      </c>
      <c r="C6">
        <v>29.606000000000002</v>
      </c>
      <c r="D6">
        <v>0.399563</v>
      </c>
      <c r="E6">
        <v>0.160825</v>
      </c>
      <c r="F6">
        <v>47.160249999999998</v>
      </c>
      <c r="G6">
        <v>0.29105999999999999</v>
      </c>
      <c r="H6">
        <v>3.747185</v>
      </c>
      <c r="I6">
        <v>3.2186530000000002</v>
      </c>
      <c r="J6">
        <v>1.1238319999999999</v>
      </c>
      <c r="K6">
        <v>0.123586</v>
      </c>
      <c r="L6">
        <v>3.0701079999999998</v>
      </c>
      <c r="M6">
        <v>0.35732900000000001</v>
      </c>
      <c r="N6">
        <v>1.1132660000000001</v>
      </c>
      <c r="O6">
        <v>2.6200000000000001E-2</v>
      </c>
      <c r="P6">
        <v>0.64553199999999999</v>
      </c>
      <c r="Q6">
        <v>91.043379999999999</v>
      </c>
    </row>
    <row r="7" spans="1:17" x14ac:dyDescent="0.25">
      <c r="A7">
        <v>6</v>
      </c>
      <c r="B7" t="s">
        <v>37</v>
      </c>
      <c r="C7">
        <v>30.385870000000001</v>
      </c>
      <c r="D7">
        <v>0.50870300000000002</v>
      </c>
      <c r="E7">
        <v>7.6725000000000002E-2</v>
      </c>
      <c r="F7">
        <v>47.898820000000001</v>
      </c>
      <c r="G7">
        <v>0.27165699999999998</v>
      </c>
      <c r="H7">
        <v>3.4481009999999999</v>
      </c>
      <c r="I7">
        <v>2.7646839999999999</v>
      </c>
      <c r="J7">
        <v>0.99149399999999999</v>
      </c>
      <c r="K7">
        <v>0.14718000000000001</v>
      </c>
      <c r="L7">
        <v>2.6117379999999999</v>
      </c>
      <c r="M7">
        <v>0.226858</v>
      </c>
      <c r="N7">
        <v>0.98224900000000004</v>
      </c>
      <c r="O7">
        <v>6.7809999999999995E-2</v>
      </c>
      <c r="P7">
        <v>0.69060699999999997</v>
      </c>
      <c r="Q7">
        <v>91.072490000000002</v>
      </c>
    </row>
    <row r="8" spans="1:17" x14ac:dyDescent="0.25">
      <c r="A8">
        <v>7</v>
      </c>
      <c r="B8" t="s">
        <v>38</v>
      </c>
      <c r="C8">
        <v>29.985569999999999</v>
      </c>
      <c r="D8">
        <v>0.39691399999999999</v>
      </c>
      <c r="E8">
        <v>0.16120799999999999</v>
      </c>
      <c r="F8">
        <v>46.804020000000001</v>
      </c>
      <c r="G8">
        <v>0.20624300000000001</v>
      </c>
      <c r="H8">
        <v>3.753085</v>
      </c>
      <c r="I8">
        <v>3.2274850000000002</v>
      </c>
      <c r="J8">
        <v>1.116495</v>
      </c>
      <c r="K8">
        <v>0.16628399999999999</v>
      </c>
      <c r="L8">
        <v>3.1006559999999999</v>
      </c>
      <c r="M8">
        <v>0.31000100000000003</v>
      </c>
      <c r="N8">
        <v>1.1819999999999999</v>
      </c>
      <c r="O8">
        <v>9.7005999999999995E-2</v>
      </c>
      <c r="P8">
        <v>0.77893199999999996</v>
      </c>
      <c r="Q8">
        <v>91.285910000000001</v>
      </c>
    </row>
    <row r="9" spans="1:17" x14ac:dyDescent="0.25">
      <c r="A9">
        <v>8</v>
      </c>
      <c r="B9" t="s">
        <v>39</v>
      </c>
      <c r="C9">
        <v>29.641359999999999</v>
      </c>
      <c r="D9">
        <v>0.38869900000000002</v>
      </c>
      <c r="E9">
        <v>0.12012200000000001</v>
      </c>
      <c r="F9">
        <v>45.651769999999999</v>
      </c>
      <c r="G9">
        <v>0.32319100000000001</v>
      </c>
      <c r="H9">
        <v>3.7545670000000002</v>
      </c>
      <c r="I9">
        <v>3.18302</v>
      </c>
      <c r="J9">
        <v>1.1026640000000001</v>
      </c>
      <c r="K9">
        <v>0.124109</v>
      </c>
      <c r="L9">
        <v>3.0626180000000001</v>
      </c>
      <c r="M9">
        <v>0.25679800000000003</v>
      </c>
      <c r="N9">
        <v>1.1136900000000001</v>
      </c>
      <c r="O9">
        <v>4.5517000000000002E-2</v>
      </c>
      <c r="P9">
        <v>0.752355</v>
      </c>
      <c r="Q9">
        <v>89.520470000000003</v>
      </c>
    </row>
    <row r="10" spans="1:17" x14ac:dyDescent="0.25">
      <c r="A10">
        <v>9</v>
      </c>
      <c r="B10" t="s">
        <v>40</v>
      </c>
      <c r="C10">
        <v>30.687139999999999</v>
      </c>
      <c r="D10">
        <v>0.50655700000000004</v>
      </c>
      <c r="E10">
        <v>9.2801999999999996E-2</v>
      </c>
      <c r="F10">
        <v>48.486490000000003</v>
      </c>
      <c r="G10">
        <v>0.34076699999999999</v>
      </c>
      <c r="H10">
        <v>3.4150550000000002</v>
      </c>
      <c r="I10">
        <v>2.7346529999999998</v>
      </c>
      <c r="J10">
        <v>0.97788699999999995</v>
      </c>
      <c r="K10">
        <v>0.150891</v>
      </c>
      <c r="L10">
        <v>2.9822380000000002</v>
      </c>
      <c r="M10">
        <v>0.24416299999999999</v>
      </c>
      <c r="N10">
        <v>0.93978099999999998</v>
      </c>
      <c r="O10">
        <v>3.7581999999999997E-2</v>
      </c>
      <c r="P10">
        <v>0.68003999999999998</v>
      </c>
      <c r="Q10">
        <v>92.276039999999995</v>
      </c>
    </row>
    <row r="11" spans="1:17" x14ac:dyDescent="0.25">
      <c r="A11">
        <v>10</v>
      </c>
      <c r="B11" t="s">
        <v>41</v>
      </c>
      <c r="C11">
        <v>29.918869999999998</v>
      </c>
      <c r="D11">
        <v>0.40710400000000002</v>
      </c>
      <c r="E11">
        <v>0.15235199999999999</v>
      </c>
      <c r="F11">
        <v>47.39376</v>
      </c>
      <c r="G11">
        <v>0.30769099999999999</v>
      </c>
      <c r="H11">
        <v>3.6796820000000001</v>
      </c>
      <c r="I11">
        <v>2.912795</v>
      </c>
      <c r="J11">
        <v>1.0985480000000001</v>
      </c>
      <c r="K11">
        <v>9.6211000000000005E-2</v>
      </c>
      <c r="L11">
        <v>3.2642639999999998</v>
      </c>
      <c r="M11">
        <v>0.224055</v>
      </c>
      <c r="N11">
        <v>0.99805299999999997</v>
      </c>
      <c r="O11">
        <v>8.8790999999999995E-2</v>
      </c>
      <c r="P11">
        <v>0.701797</v>
      </c>
      <c r="Q11">
        <v>91.243970000000004</v>
      </c>
    </row>
    <row r="12" spans="1:17" x14ac:dyDescent="0.25">
      <c r="A12">
        <v>11</v>
      </c>
      <c r="B12" t="s">
        <v>42</v>
      </c>
      <c r="C12">
        <v>30.444310000000002</v>
      </c>
      <c r="D12">
        <v>0.37197000000000002</v>
      </c>
      <c r="E12">
        <v>0.17512800000000001</v>
      </c>
      <c r="F12">
        <v>46.190829999999998</v>
      </c>
      <c r="G12">
        <v>0.241037</v>
      </c>
      <c r="H12">
        <v>3.5913930000000001</v>
      </c>
      <c r="I12">
        <v>3.0081690000000001</v>
      </c>
      <c r="J12">
        <v>1.0632969999999999</v>
      </c>
      <c r="K12">
        <v>0.114054</v>
      </c>
      <c r="L12">
        <v>2.919978</v>
      </c>
      <c r="M12">
        <v>0.24357300000000001</v>
      </c>
      <c r="N12">
        <v>1.1608719999999999</v>
      </c>
      <c r="O12">
        <v>4.2391999999999999E-2</v>
      </c>
      <c r="P12">
        <v>0.64698</v>
      </c>
      <c r="Q12">
        <v>90.213989999999995</v>
      </c>
    </row>
    <row r="13" spans="1:17" x14ac:dyDescent="0.25">
      <c r="A13">
        <v>12</v>
      </c>
      <c r="B13" t="s">
        <v>43</v>
      </c>
      <c r="C13">
        <v>29.472660000000001</v>
      </c>
      <c r="D13">
        <v>0.45072499999999999</v>
      </c>
      <c r="E13">
        <v>0.147649</v>
      </c>
      <c r="F13">
        <v>46.089190000000002</v>
      </c>
      <c r="G13">
        <v>0.28498699999999999</v>
      </c>
      <c r="H13">
        <v>3.6784659999999998</v>
      </c>
      <c r="I13">
        <v>3.2362299999999999</v>
      </c>
      <c r="J13">
        <v>1.070816</v>
      </c>
      <c r="K13">
        <v>0.19043499999999999</v>
      </c>
      <c r="L13">
        <v>3.090481</v>
      </c>
      <c r="M13">
        <v>0.20765</v>
      </c>
      <c r="N13">
        <v>1.0682</v>
      </c>
      <c r="O13">
        <v>9.3840000000000007E-2</v>
      </c>
      <c r="P13">
        <v>0.54870099999999999</v>
      </c>
      <c r="Q13">
        <v>89.630039999999994</v>
      </c>
    </row>
    <row r="14" spans="1:17" x14ac:dyDescent="0.25">
      <c r="A14">
        <v>13</v>
      </c>
      <c r="B14" t="s">
        <v>44</v>
      </c>
      <c r="C14">
        <v>30.387720000000002</v>
      </c>
      <c r="D14">
        <v>0.49919200000000002</v>
      </c>
      <c r="E14">
        <v>4.3265999999999999E-2</v>
      </c>
      <c r="F14">
        <v>46.711930000000002</v>
      </c>
      <c r="G14">
        <v>0.36322900000000002</v>
      </c>
      <c r="H14">
        <v>3.5381520000000002</v>
      </c>
      <c r="I14">
        <v>2.8400729999999998</v>
      </c>
      <c r="J14">
        <v>1.0291669999999999</v>
      </c>
      <c r="K14">
        <v>0.13278699999999999</v>
      </c>
      <c r="L14">
        <v>2.9332159999999998</v>
      </c>
      <c r="M14">
        <v>0.231151</v>
      </c>
      <c r="N14">
        <v>0.92612700000000003</v>
      </c>
      <c r="O14">
        <v>7.6510999999999996E-2</v>
      </c>
      <c r="P14">
        <v>0.77388699999999999</v>
      </c>
      <c r="Q14">
        <v>90.486419999999995</v>
      </c>
    </row>
    <row r="15" spans="1:17" x14ac:dyDescent="0.25">
      <c r="A15">
        <v>14</v>
      </c>
      <c r="B15" t="s">
        <v>45</v>
      </c>
      <c r="C15">
        <v>29.598600000000001</v>
      </c>
      <c r="D15">
        <v>0.52844999999999998</v>
      </c>
      <c r="E15">
        <v>9.6245999999999998E-2</v>
      </c>
      <c r="F15">
        <v>46.036290000000001</v>
      </c>
      <c r="G15">
        <v>0.34978300000000001</v>
      </c>
      <c r="H15">
        <v>3.5681509999999999</v>
      </c>
      <c r="I15">
        <v>2.724987</v>
      </c>
      <c r="J15">
        <v>1.0336259999999999</v>
      </c>
      <c r="K15">
        <v>0.115982</v>
      </c>
      <c r="L15">
        <v>3.19882</v>
      </c>
      <c r="M15">
        <v>0.189224</v>
      </c>
      <c r="N15">
        <v>0.90861800000000004</v>
      </c>
      <c r="O15">
        <v>5.6191999999999999E-2</v>
      </c>
      <c r="P15">
        <v>0.69923900000000005</v>
      </c>
      <c r="Q15">
        <v>89.104200000000006</v>
      </c>
    </row>
    <row r="16" spans="1:17" x14ac:dyDescent="0.25">
      <c r="A16">
        <v>15</v>
      </c>
      <c r="B16" t="s">
        <v>46</v>
      </c>
      <c r="C16">
        <v>29.83004</v>
      </c>
      <c r="D16">
        <v>0.36602000000000001</v>
      </c>
      <c r="E16">
        <v>9.4737000000000002E-2</v>
      </c>
      <c r="F16">
        <v>45.418239999999997</v>
      </c>
      <c r="G16">
        <v>0.29530499999999998</v>
      </c>
      <c r="H16">
        <v>3.6625040000000002</v>
      </c>
      <c r="I16">
        <v>3.0599959999999999</v>
      </c>
      <c r="J16">
        <v>1.050195</v>
      </c>
      <c r="K16">
        <v>0.13206399999999999</v>
      </c>
      <c r="L16">
        <v>3.0825849999999999</v>
      </c>
      <c r="M16">
        <v>0.233379</v>
      </c>
      <c r="N16">
        <v>1.0681750000000001</v>
      </c>
      <c r="O16">
        <v>0.11065</v>
      </c>
      <c r="P16">
        <v>0.72394099999999995</v>
      </c>
      <c r="Q16">
        <v>89.12782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rruff</cp:lastModifiedBy>
  <dcterms:created xsi:type="dcterms:W3CDTF">2012-08-17T18:55:28Z</dcterms:created>
  <dcterms:modified xsi:type="dcterms:W3CDTF">2013-01-30T19:16:26Z</dcterms:modified>
</cp:coreProperties>
</file>