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D16" i="1"/>
  <c r="B30" i="1" s="1"/>
  <c r="E16" i="1"/>
  <c r="B23" i="1" s="1"/>
  <c r="F16" i="1"/>
  <c r="B24" i="1" s="1"/>
  <c r="G16" i="1"/>
  <c r="B26" i="1" s="1"/>
  <c r="H16" i="1"/>
  <c r="B27" i="1" s="1"/>
  <c r="I16" i="1"/>
  <c r="B28" i="1" s="1"/>
  <c r="J16" i="1"/>
  <c r="B29" i="1" s="1"/>
  <c r="K16" i="1"/>
  <c r="B35" i="1" s="1"/>
  <c r="L16" i="1"/>
  <c r="B25" i="1" s="1"/>
  <c r="M16" i="1"/>
  <c r="B22" i="1" s="1"/>
  <c r="N16" i="1"/>
  <c r="C16" i="1"/>
  <c r="B34" i="1" s="1"/>
  <c r="D17" i="1"/>
  <c r="E17" i="1"/>
  <c r="F17" i="1"/>
  <c r="G17" i="1"/>
  <c r="H17" i="1"/>
  <c r="I17" i="1"/>
  <c r="J17" i="1"/>
  <c r="K17" i="1"/>
  <c r="L17" i="1"/>
  <c r="M17" i="1"/>
  <c r="N17" i="1"/>
  <c r="C17" i="1"/>
  <c r="B37" i="1" l="1"/>
  <c r="B36" i="1"/>
  <c r="D35" i="1"/>
  <c r="D34" i="1"/>
  <c r="E34" i="1" s="1"/>
  <c r="D33" i="1"/>
  <c r="E33" i="1" s="1"/>
  <c r="E32" i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B38" i="1" l="1"/>
  <c r="E35" i="1"/>
  <c r="E36" i="1" s="1"/>
  <c r="E37" i="1"/>
  <c r="E38" i="1" l="1"/>
  <c r="D45" i="1" s="1"/>
  <c r="F25" i="1" l="1"/>
  <c r="G25" i="1" s="1"/>
  <c r="F22" i="1"/>
  <c r="G22" i="1" s="1"/>
  <c r="F26" i="1"/>
  <c r="G26" i="1" s="1"/>
  <c r="F29" i="1"/>
  <c r="G29" i="1" s="1"/>
  <c r="F23" i="1"/>
  <c r="G23" i="1" s="1"/>
  <c r="F27" i="1"/>
  <c r="G27" i="1" s="1"/>
  <c r="F24" i="1"/>
  <c r="G24" i="1" s="1"/>
  <c r="F28" i="1"/>
  <c r="G28" i="1" s="1"/>
  <c r="F30" i="1"/>
  <c r="G30" i="1" s="1"/>
  <c r="J22" i="1" s="1"/>
  <c r="F34" i="1"/>
  <c r="G34" i="1" s="1"/>
  <c r="J25" i="1" s="1"/>
  <c r="F31" i="1"/>
  <c r="G31" i="1" s="1"/>
  <c r="F33" i="1"/>
  <c r="G33" i="1" s="1"/>
  <c r="F35" i="1"/>
  <c r="G35" i="1" s="1"/>
  <c r="J24" i="1" s="1"/>
  <c r="J23" i="1" l="1"/>
</calcChain>
</file>

<file path=xl/sharedStrings.xml><?xml version="1.0" encoding="utf-8"?>
<sst xmlns="http://schemas.openxmlformats.org/spreadsheetml/2006/main" count="105" uniqueCount="51">
  <si>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</si>
  <si>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</si>
  <si>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</si>
  <si>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</si>
  <si>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</si>
  <si>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</si>
  <si>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</si>
  <si>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</si>
  <si>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ThO</t>
    </r>
    <r>
      <rPr>
        <vertAlign val="subscript"/>
        <sz val="10"/>
        <rFont val="Arial"/>
        <family val="2"/>
      </rPr>
      <t>2</t>
    </r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</si>
  <si>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</si>
  <si>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La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</si>
  <si>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</si>
  <si>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Pr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</si>
  <si>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</si>
  <si>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Sm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</si>
  <si>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</si>
  <si>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</si>
  <si>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</si>
  <si>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</si>
  <si>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</si>
  <si>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</si>
  <si>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r>
      <t>CO</t>
    </r>
    <r>
      <rPr>
        <vertAlign val="subscript"/>
        <sz val="10"/>
        <rFont val="Arial"/>
        <family val="2"/>
      </rPr>
      <t>2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</si>
  <si>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</si>
  <si>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</si>
  <si>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</si>
  <si>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</si>
  <si>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</si>
  <si>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</si>
  <si>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</si>
  <si>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</si>
  <si>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R060971.</t>
  </si>
  <si>
    <t>Point#</t>
  </si>
  <si>
    <t>Comment</t>
  </si>
  <si>
    <t>Total</t>
  </si>
  <si>
    <t>Y2O3</t>
  </si>
  <si>
    <t>La2O3</t>
  </si>
  <si>
    <t>Pr2O3</t>
  </si>
  <si>
    <t>Nd2O3</t>
  </si>
  <si>
    <t>SmO</t>
  </si>
  <si>
    <t>Gd2O3</t>
  </si>
  <si>
    <t>CO2</t>
  </si>
  <si>
    <t>Ce2O3</t>
  </si>
  <si>
    <t>ThO2</t>
  </si>
  <si>
    <t>average</t>
  </si>
  <si>
    <t>std dev</t>
  </si>
  <si>
    <t>Sample Description: Synchysite-(Ce) R060971</t>
  </si>
  <si>
    <r>
      <t>CaCe(CO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</t>
    </r>
  </si>
  <si>
    <t xml:space="preserve">Ca = </t>
  </si>
  <si>
    <t xml:space="preserve">C = </t>
  </si>
  <si>
    <t xml:space="preserve">F = </t>
  </si>
  <si>
    <t xml:space="preserve">REE + Th=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</si>
</sst>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13" workbookViewId="0">
      <selection activeCell="H28" sqref="H28"/>
    </sheetView>
  </sheetViews>
  <sheetFormatPr defaultRowHeight="15" x14ac:dyDescent="0.25"/>
  <cols>
    <col min="1" max="1" width="10.28515625" customWidth="1"/>
    <col min="2" max="2" width="12.85546875" customWidth="1"/>
    <col min="3" max="3" width="9.5703125" customWidth="1"/>
    <col min="5" max="6" width="8.85546875" customWidth="1"/>
    <col min="7" max="7" width="9.5703125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4" x14ac:dyDescent="0.25">
      <c r="A1" s="1" t="s">
        <v>0</v>
      </c>
      <c r="B1" s="2"/>
      <c r="C1" s="2"/>
      <c r="D1" s="2"/>
    </row>
    <row r="2" spans="1:14" x14ac:dyDescent="0.25">
      <c r="A2" t="s">
        <v>31</v>
      </c>
      <c r="B2" t="s">
        <v>32</v>
      </c>
      <c r="C2" t="s">
        <v>20</v>
      </c>
      <c r="D2" t="s">
        <v>16</v>
      </c>
      <c r="E2" t="s">
        <v>34</v>
      </c>
      <c r="F2" t="s">
        <v>35</v>
      </c>
      <c r="G2" t="s">
        <v>36</v>
      </c>
      <c r="H2" t="s">
        <v>37</v>
      </c>
      <c r="I2" t="s">
        <v>38</v>
      </c>
      <c r="J2" t="s">
        <v>39</v>
      </c>
      <c r="K2" t="s">
        <v>40</v>
      </c>
      <c r="L2" t="s">
        <v>41</v>
      </c>
      <c r="M2" t="s">
        <v>42</v>
      </c>
      <c r="N2" t="s">
        <v>33</v>
      </c>
    </row>
    <row r="3" spans="1:14" x14ac:dyDescent="0.25">
      <c r="A3">
        <v>41</v>
      </c>
      <c r="B3" t="s">
        <v>30</v>
      </c>
      <c r="C3">
        <v>5.9842589999999998</v>
      </c>
      <c r="D3">
        <v>18.388110000000001</v>
      </c>
      <c r="E3">
        <v>1.38689</v>
      </c>
      <c r="F3">
        <v>11.057539999999999</v>
      </c>
      <c r="G3">
        <v>2.3172540000000001</v>
      </c>
      <c r="H3">
        <v>9.4912849999999995</v>
      </c>
      <c r="I3">
        <v>1.424733</v>
      </c>
      <c r="J3">
        <v>1.7306330000000001</v>
      </c>
      <c r="K3">
        <v>27.95796</v>
      </c>
      <c r="L3">
        <v>20.762969999999999</v>
      </c>
      <c r="M3">
        <v>2.788427</v>
      </c>
      <c r="N3">
        <v>103.2901</v>
      </c>
    </row>
    <row r="4" spans="1:14" x14ac:dyDescent="0.25">
      <c r="A4">
        <v>43</v>
      </c>
      <c r="B4" t="s">
        <v>30</v>
      </c>
      <c r="C4">
        <v>6.7320880000000001</v>
      </c>
      <c r="D4">
        <v>18.256679999999999</v>
      </c>
      <c r="E4">
        <v>2.5180500000000001</v>
      </c>
      <c r="F4">
        <v>9.6519169999999992</v>
      </c>
      <c r="G4">
        <v>2.6533679999999999</v>
      </c>
      <c r="H4">
        <v>10.45323</v>
      </c>
      <c r="I4">
        <v>2.0710950000000001</v>
      </c>
      <c r="J4">
        <v>2.1798839999999999</v>
      </c>
      <c r="K4">
        <v>27.95796</v>
      </c>
      <c r="L4">
        <v>19.989100000000001</v>
      </c>
      <c r="M4">
        <v>0.89568800000000004</v>
      </c>
      <c r="N4">
        <v>103.3591</v>
      </c>
    </row>
    <row r="5" spans="1:14" x14ac:dyDescent="0.25">
      <c r="A5">
        <v>44</v>
      </c>
      <c r="B5" t="s">
        <v>30</v>
      </c>
      <c r="C5">
        <v>6.2567159999999999</v>
      </c>
      <c r="D5">
        <v>18.373550000000002</v>
      </c>
      <c r="E5">
        <v>2.0026959999999998</v>
      </c>
      <c r="F5">
        <v>9.8090419999999998</v>
      </c>
      <c r="G5">
        <v>2.4951620000000001</v>
      </c>
      <c r="H5">
        <v>10.63321</v>
      </c>
      <c r="I5">
        <v>1.757827</v>
      </c>
      <c r="J5">
        <v>2.557887</v>
      </c>
      <c r="K5">
        <v>27.95796</v>
      </c>
      <c r="L5">
        <v>20.264009999999999</v>
      </c>
      <c r="M5">
        <v>1.095378</v>
      </c>
      <c r="N5">
        <v>103.2034</v>
      </c>
    </row>
    <row r="6" spans="1:14" x14ac:dyDescent="0.25">
      <c r="A6">
        <v>45</v>
      </c>
      <c r="B6" t="s">
        <v>30</v>
      </c>
      <c r="C6">
        <v>7.0961949999999998</v>
      </c>
      <c r="D6">
        <v>18.371379999999998</v>
      </c>
      <c r="E6">
        <v>2.1912479999999999</v>
      </c>
      <c r="F6">
        <v>9.8185669999999998</v>
      </c>
      <c r="G6">
        <v>2.9124539999999999</v>
      </c>
      <c r="H6">
        <v>9.6934050000000003</v>
      </c>
      <c r="I6">
        <v>1.846198</v>
      </c>
      <c r="J6">
        <v>2.2235179999999999</v>
      </c>
      <c r="K6">
        <v>27.95796</v>
      </c>
      <c r="L6">
        <v>20.569009999999999</v>
      </c>
      <c r="M6">
        <v>0.96648400000000001</v>
      </c>
      <c r="N6">
        <v>103.6464</v>
      </c>
    </row>
    <row r="7" spans="1:14" x14ac:dyDescent="0.25">
      <c r="A7">
        <v>46</v>
      </c>
      <c r="B7" t="s">
        <v>30</v>
      </c>
      <c r="C7">
        <v>6.4487639999999997</v>
      </c>
      <c r="D7">
        <v>18.36421</v>
      </c>
      <c r="E7">
        <v>2.5535909999999999</v>
      </c>
      <c r="F7">
        <v>9.7519010000000002</v>
      </c>
      <c r="G7">
        <v>2.5340280000000002</v>
      </c>
      <c r="H7">
        <v>10.46716</v>
      </c>
      <c r="I7">
        <v>2.3429030000000002</v>
      </c>
      <c r="J7">
        <v>2.1050900000000001</v>
      </c>
      <c r="K7">
        <v>27.95796</v>
      </c>
      <c r="L7">
        <v>20.6127</v>
      </c>
      <c r="M7">
        <v>0.53753099999999998</v>
      </c>
      <c r="N7">
        <v>103.6758</v>
      </c>
    </row>
    <row r="8" spans="1:14" x14ac:dyDescent="0.25">
      <c r="A8">
        <v>47</v>
      </c>
      <c r="B8" t="s">
        <v>30</v>
      </c>
      <c r="C8">
        <v>6.3735939999999998</v>
      </c>
      <c r="D8">
        <v>18.475930000000002</v>
      </c>
      <c r="E8">
        <v>2.3484229999999999</v>
      </c>
      <c r="F8">
        <v>9.528867</v>
      </c>
      <c r="G8">
        <v>2.635113</v>
      </c>
      <c r="H8">
        <v>9.7239900000000006</v>
      </c>
      <c r="I8">
        <v>2.2159800000000001</v>
      </c>
      <c r="J8">
        <v>2.4043369999999999</v>
      </c>
      <c r="K8">
        <v>27.95796</v>
      </c>
      <c r="L8">
        <v>20.84083</v>
      </c>
      <c r="M8">
        <v>0.869923</v>
      </c>
      <c r="N8">
        <v>103.3749</v>
      </c>
    </row>
    <row r="9" spans="1:14" x14ac:dyDescent="0.25">
      <c r="A9">
        <v>49</v>
      </c>
      <c r="B9" t="s">
        <v>30</v>
      </c>
      <c r="C9">
        <v>6.0490170000000001</v>
      </c>
      <c r="D9">
        <v>18.516999999999999</v>
      </c>
      <c r="E9">
        <v>1.7967439999999999</v>
      </c>
      <c r="F9">
        <v>10.267720000000001</v>
      </c>
      <c r="G9">
        <v>2.5211209999999999</v>
      </c>
      <c r="H9">
        <v>9.7225230000000007</v>
      </c>
      <c r="I9">
        <v>1.879777</v>
      </c>
      <c r="J9">
        <v>1.488416</v>
      </c>
      <c r="K9">
        <v>27.95796</v>
      </c>
      <c r="L9">
        <v>21.171119999999998</v>
      </c>
      <c r="M9">
        <v>1.8532519999999999</v>
      </c>
      <c r="N9">
        <v>103.2246</v>
      </c>
    </row>
    <row r="10" spans="1:14" x14ac:dyDescent="0.25">
      <c r="A10">
        <v>50</v>
      </c>
      <c r="B10" t="s">
        <v>30</v>
      </c>
      <c r="C10">
        <v>5.3828550000000002</v>
      </c>
      <c r="D10">
        <v>18.53698</v>
      </c>
      <c r="E10">
        <v>1.634914</v>
      </c>
      <c r="F10">
        <v>10.549300000000001</v>
      </c>
      <c r="G10">
        <v>2.6256560000000002</v>
      </c>
      <c r="H10">
        <v>9.36341</v>
      </c>
      <c r="I10">
        <v>1.763587</v>
      </c>
      <c r="J10">
        <v>1.3885350000000001</v>
      </c>
      <c r="K10">
        <v>27.95796</v>
      </c>
      <c r="L10">
        <v>21.641300000000001</v>
      </c>
      <c r="M10">
        <v>1.9230389999999999</v>
      </c>
      <c r="N10">
        <v>102.7675</v>
      </c>
    </row>
    <row r="11" spans="1:14" x14ac:dyDescent="0.25">
      <c r="A11">
        <v>51</v>
      </c>
      <c r="B11" t="s">
        <v>30</v>
      </c>
      <c r="C11">
        <v>6.9228259999999997</v>
      </c>
      <c r="D11">
        <v>18.48169</v>
      </c>
      <c r="E11">
        <v>1.6967110000000001</v>
      </c>
      <c r="F11">
        <v>10.41005</v>
      </c>
      <c r="G11">
        <v>2.7026159999999999</v>
      </c>
      <c r="H11">
        <v>9.2662800000000001</v>
      </c>
      <c r="I11">
        <v>1.435017</v>
      </c>
      <c r="J11">
        <v>1.91107</v>
      </c>
      <c r="K11">
        <v>27.95796</v>
      </c>
      <c r="L11">
        <v>21.775490000000001</v>
      </c>
      <c r="M11">
        <v>1.6317600000000001</v>
      </c>
      <c r="N11">
        <v>104.1915</v>
      </c>
    </row>
    <row r="12" spans="1:14" x14ac:dyDescent="0.25">
      <c r="A12">
        <v>53</v>
      </c>
      <c r="B12" t="s">
        <v>30</v>
      </c>
      <c r="C12">
        <v>5.8667550000000004</v>
      </c>
      <c r="D12">
        <v>18.56559</v>
      </c>
      <c r="E12">
        <v>1.9341140000000001</v>
      </c>
      <c r="F12">
        <v>10.84459</v>
      </c>
      <c r="G12">
        <v>2.4636619999999998</v>
      </c>
      <c r="H12">
        <v>9.1084399999999999</v>
      </c>
      <c r="I12">
        <v>1.4641500000000001</v>
      </c>
      <c r="J12">
        <v>1.8037080000000001</v>
      </c>
      <c r="K12">
        <v>27.95796</v>
      </c>
      <c r="L12">
        <v>21.919509999999999</v>
      </c>
      <c r="M12">
        <v>1.3691260000000001</v>
      </c>
      <c r="N12">
        <v>103.2976</v>
      </c>
    </row>
    <row r="15" spans="1:14" x14ac:dyDescent="0.25">
      <c r="C15" t="s">
        <v>20</v>
      </c>
      <c r="D15" t="s">
        <v>16</v>
      </c>
      <c r="E15" t="s">
        <v>34</v>
      </c>
      <c r="F15" t="s">
        <v>35</v>
      </c>
      <c r="G15" t="s">
        <v>36</v>
      </c>
      <c r="H15" t="s">
        <v>37</v>
      </c>
      <c r="I15" t="s">
        <v>38</v>
      </c>
      <c r="J15" t="s">
        <v>39</v>
      </c>
      <c r="K15" t="s">
        <v>40</v>
      </c>
      <c r="L15" t="s">
        <v>41</v>
      </c>
      <c r="M15" t="s">
        <v>42</v>
      </c>
      <c r="N15" t="s">
        <v>33</v>
      </c>
    </row>
    <row r="16" spans="1:14" x14ac:dyDescent="0.25">
      <c r="A16" s="3"/>
      <c r="B16" t="s">
        <v>43</v>
      </c>
      <c r="C16">
        <f>AVERAGE(C3:C14)</f>
        <v>6.3113068999999991</v>
      </c>
      <c r="D16">
        <f>AVERAGE(D3:D14)</f>
        <v>18.433112000000001</v>
      </c>
      <c r="E16">
        <f>AVERAGE(E3:E14)</f>
        <v>2.0063380999999998</v>
      </c>
      <c r="F16">
        <f>AVERAGE(F3:F14)</f>
        <v>10.168949399999999</v>
      </c>
      <c r="G16">
        <f>AVERAGE(G3:G14)</f>
        <v>2.5860434000000003</v>
      </c>
      <c r="H16">
        <f>AVERAGE(H3:H14)</f>
        <v>9.7922933000000008</v>
      </c>
      <c r="I16">
        <f>AVERAGE(I3:I14)</f>
        <v>1.8201267000000001</v>
      </c>
      <c r="J16">
        <f>AVERAGE(J3:J14)</f>
        <v>1.9793078000000002</v>
      </c>
      <c r="K16">
        <f>AVERAGE(K3:K14)</f>
        <v>27.957960000000007</v>
      </c>
      <c r="L16">
        <f>AVERAGE(L3:L14)</f>
        <v>20.954604</v>
      </c>
      <c r="M16">
        <f>AVERAGE(M3:M14)</f>
        <v>1.3930608</v>
      </c>
      <c r="N16">
        <f>AVERAGE(N3:N14)</f>
        <v>103.40309000000002</v>
      </c>
    </row>
    <row r="17" spans="1:14" x14ac:dyDescent="0.25">
      <c r="A17" s="3"/>
      <c r="B17" t="s">
        <v>44</v>
      </c>
      <c r="C17">
        <f>STDEVP(C3:C14)</f>
        <v>0.49276988745020717</v>
      </c>
      <c r="D17">
        <f>STDEVP(D3:D14)</f>
        <v>9.2102535013972475E-2</v>
      </c>
      <c r="E17">
        <f>STDEVP(E3:E14)</f>
        <v>0.37138236079045162</v>
      </c>
      <c r="F17">
        <f>STDEVP(F3:F14)</f>
        <v>0.50615152836165589</v>
      </c>
      <c r="G17">
        <f>STDEVP(G3:G14)</f>
        <v>0.1520024781687456</v>
      </c>
      <c r="H17">
        <f>STDEVP(H3:H14)</f>
        <v>0.51357838947234713</v>
      </c>
      <c r="I17">
        <f>STDEVP(I3:I14)</f>
        <v>0.30588574890211839</v>
      </c>
      <c r="J17">
        <f>STDEVP(J3:J14)</f>
        <v>0.36309949200509728</v>
      </c>
      <c r="K17">
        <f>STDEVP(K3:K14)</f>
        <v>7.1054273576010019E-15</v>
      </c>
      <c r="L17">
        <f>STDEVP(L3:L14)</f>
        <v>0.62029793054950633</v>
      </c>
      <c r="M17">
        <f>STDEVP(M3:M14)</f>
        <v>0.63409910599508057</v>
      </c>
      <c r="N17">
        <f>STDEVP(N3:N14)</f>
        <v>0.35461174952333557</v>
      </c>
    </row>
    <row r="18" spans="1:14" x14ac:dyDescent="0.25">
      <c r="A18" s="3"/>
    </row>
    <row r="19" spans="1:14" ht="18" x14ac:dyDescent="0.35">
      <c r="A19" s="4" t="s">
        <v>45</v>
      </c>
      <c r="B19" s="5"/>
      <c r="C19" s="5"/>
      <c r="D19" s="5"/>
      <c r="E19" t="s">
        <v>46</v>
      </c>
    </row>
    <row r="21" spans="1:14" ht="15.75" thickBot="1" x14ac:dyDescent="0.3">
      <c r="A21" s="6" t="s">
        <v>1</v>
      </c>
      <c r="B21" s="6" t="s">
        <v>2</v>
      </c>
      <c r="C21" s="6" t="s">
        <v>3</v>
      </c>
      <c r="D21" s="6" t="s">
        <v>4</v>
      </c>
      <c r="E21" s="6" t="s">
        <v>5</v>
      </c>
      <c r="F21" s="6" t="s">
        <v>6</v>
      </c>
      <c r="G21" s="6" t="s">
        <v>7</v>
      </c>
    </row>
    <row r="22" spans="1:14" ht="15.75" x14ac:dyDescent="0.3">
      <c r="A22" s="11" t="s">
        <v>8</v>
      </c>
      <c r="B22" s="7">
        <f>M16</f>
        <v>1.3930608</v>
      </c>
      <c r="C22" s="9">
        <v>264.03680000000003</v>
      </c>
      <c r="D22" s="8">
        <f t="shared" ref="D22:D35" si="0">B22/C22</f>
        <v>5.2760100107257773E-3</v>
      </c>
      <c r="E22" s="11">
        <f t="shared" ref="E22" si="1">2*D22</f>
        <v>1.0552020021451555E-2</v>
      </c>
      <c r="F22" s="7">
        <f>E22*$D$45</f>
        <v>3.286533347903061E-2</v>
      </c>
      <c r="G22" s="10">
        <f t="shared" ref="G22" si="2">F22/2</f>
        <v>1.6432666739515305E-2</v>
      </c>
      <c r="H22" s="11" t="s">
        <v>8</v>
      </c>
      <c r="I22" t="s">
        <v>47</v>
      </c>
      <c r="J22" s="24">
        <f>G30</f>
        <v>1.0237480645219132</v>
      </c>
    </row>
    <row r="23" spans="1:14" ht="15.75" x14ac:dyDescent="0.3">
      <c r="A23" s="11" t="s">
        <v>9</v>
      </c>
      <c r="B23" s="7">
        <f>E16</f>
        <v>2.0063380999999998</v>
      </c>
      <c r="C23" s="9">
        <v>227.8082</v>
      </c>
      <c r="D23" s="8">
        <f t="shared" si="0"/>
        <v>8.8071373199033205E-3</v>
      </c>
      <c r="E23" s="8">
        <f t="shared" ref="E23:E29" si="3">D23*3</f>
        <v>2.6421411959709963E-2</v>
      </c>
      <c r="F23" s="7">
        <f>E23*$D$45</f>
        <v>8.2292159536981629E-2</v>
      </c>
      <c r="G23" s="10">
        <f t="shared" ref="G23:G29" si="4">F23*2/3</f>
        <v>5.4861439691321089E-2</v>
      </c>
      <c r="H23" s="11"/>
      <c r="I23" t="s">
        <v>50</v>
      </c>
      <c r="J23" s="24">
        <f>SUM(G22:G29)</f>
        <v>0.9956737104772887</v>
      </c>
    </row>
    <row r="24" spans="1:14" ht="15.75" x14ac:dyDescent="0.3">
      <c r="A24" s="11" t="s">
        <v>10</v>
      </c>
      <c r="B24" s="7">
        <f>F16</f>
        <v>10.168949399999999</v>
      </c>
      <c r="C24" s="9">
        <v>325.81819999999999</v>
      </c>
      <c r="D24" s="8">
        <f t="shared" si="0"/>
        <v>3.1210501439146124E-2</v>
      </c>
      <c r="E24" s="8">
        <f t="shared" si="3"/>
        <v>9.3631504317438372E-2</v>
      </c>
      <c r="F24" s="7">
        <f>E24*$D$45</f>
        <v>0.29162478911905981</v>
      </c>
      <c r="G24" s="10">
        <f t="shared" si="4"/>
        <v>0.19441652607937321</v>
      </c>
      <c r="H24" s="11"/>
      <c r="I24" t="s">
        <v>48</v>
      </c>
      <c r="J24" s="24">
        <f>G35</f>
        <v>1.9785933605782586</v>
      </c>
    </row>
    <row r="25" spans="1:14" ht="15.75" x14ac:dyDescent="0.3">
      <c r="A25" s="11" t="s">
        <v>11</v>
      </c>
      <c r="B25" s="7">
        <f>L16</f>
        <v>20.954604</v>
      </c>
      <c r="C25" s="9">
        <v>328.23820000000001</v>
      </c>
      <c r="D25" s="8">
        <f t="shared" si="0"/>
        <v>6.3839626222663912E-2</v>
      </c>
      <c r="E25" s="8">
        <f t="shared" si="3"/>
        <v>0.19151887866799172</v>
      </c>
      <c r="F25" s="7">
        <f>E25*$D$45</f>
        <v>0.59650491585095478</v>
      </c>
      <c r="G25" s="10">
        <f t="shared" si="4"/>
        <v>0.39766994390063654</v>
      </c>
      <c r="H25" s="11"/>
      <c r="I25" t="s">
        <v>49</v>
      </c>
      <c r="J25" s="24">
        <f>G34</f>
        <v>1.0346766304717563</v>
      </c>
    </row>
    <row r="26" spans="1:14" ht="15.75" x14ac:dyDescent="0.3">
      <c r="A26" s="11" t="s">
        <v>12</v>
      </c>
      <c r="B26" s="7">
        <f>G16</f>
        <v>2.5860434000000003</v>
      </c>
      <c r="C26" s="9">
        <v>329.81220000000002</v>
      </c>
      <c r="D26" s="8">
        <f t="shared" si="0"/>
        <v>7.8409573690724609E-3</v>
      </c>
      <c r="E26" s="8">
        <f t="shared" si="3"/>
        <v>2.3522872107217381E-2</v>
      </c>
      <c r="F26" s="7">
        <f>E26*$D$45</f>
        <v>7.3264364038037474E-2</v>
      </c>
      <c r="G26" s="10">
        <f t="shared" si="4"/>
        <v>4.884290935869165E-2</v>
      </c>
      <c r="H26" s="11"/>
    </row>
    <row r="27" spans="1:14" ht="15.75" x14ac:dyDescent="0.3">
      <c r="A27" s="11" t="s">
        <v>13</v>
      </c>
      <c r="B27" s="7">
        <f>H16</f>
        <v>9.7922933000000008</v>
      </c>
      <c r="C27" s="9">
        <v>336.47820000000002</v>
      </c>
      <c r="D27" s="8">
        <f t="shared" si="0"/>
        <v>2.910231123442767E-2</v>
      </c>
      <c r="E27" s="8">
        <f t="shared" si="3"/>
        <v>8.7306933703283018E-2</v>
      </c>
      <c r="F27" s="7">
        <f>E27*$D$45</f>
        <v>0.2719262743395835</v>
      </c>
      <c r="G27" s="10">
        <f t="shared" si="4"/>
        <v>0.18128418289305567</v>
      </c>
      <c r="H27" s="11"/>
    </row>
    <row r="28" spans="1:14" ht="15.75" x14ac:dyDescent="0.3">
      <c r="A28" s="11" t="s">
        <v>14</v>
      </c>
      <c r="B28" s="7">
        <f>I16</f>
        <v>1.8201267000000001</v>
      </c>
      <c r="C28" s="9">
        <f>15.999+150.36</f>
        <v>166.35900000000001</v>
      </c>
      <c r="D28" s="8">
        <f t="shared" si="0"/>
        <v>1.094095720700413E-2</v>
      </c>
      <c r="E28" s="8">
        <f t="shared" si="3"/>
        <v>3.2822871621012391E-2</v>
      </c>
      <c r="F28" s="7">
        <f>E28*$D$45</f>
        <v>0.10223015302956084</v>
      </c>
      <c r="G28" s="10">
        <f t="shared" si="4"/>
        <v>6.8153435353040567E-2</v>
      </c>
      <c r="H28" s="11"/>
    </row>
    <row r="29" spans="1:14" ht="15.75" x14ac:dyDescent="0.3">
      <c r="A29" s="11" t="s">
        <v>15</v>
      </c>
      <c r="B29" s="7">
        <f>J16</f>
        <v>1.9793078000000002</v>
      </c>
      <c r="C29" s="9">
        <v>362.4982</v>
      </c>
      <c r="D29" s="8">
        <f t="shared" si="0"/>
        <v>5.4601865609263719E-3</v>
      </c>
      <c r="E29" s="8">
        <f t="shared" si="3"/>
        <v>1.6380559682779114E-2</v>
      </c>
      <c r="F29" s="7">
        <f>E29*$D$45</f>
        <v>5.1018909692482059E-2</v>
      </c>
      <c r="G29" s="10">
        <f t="shared" si="4"/>
        <v>3.4012606461654708E-2</v>
      </c>
      <c r="H29" s="11" t="s">
        <v>15</v>
      </c>
    </row>
    <row r="30" spans="1:14" x14ac:dyDescent="0.25">
      <c r="A30" s="8" t="s">
        <v>16</v>
      </c>
      <c r="B30" s="7">
        <f>D16</f>
        <v>18.433112000000001</v>
      </c>
      <c r="C30" s="12">
        <v>56.08</v>
      </c>
      <c r="D30" s="8">
        <f t="shared" si="0"/>
        <v>0.32869315263908705</v>
      </c>
      <c r="E30" s="8">
        <f t="shared" ref="E30:E32" si="5">D30*1</f>
        <v>0.32869315263908705</v>
      </c>
      <c r="F30" s="7">
        <f>E30*$D$45</f>
        <v>1.0237480645219132</v>
      </c>
      <c r="G30" s="10">
        <f t="shared" ref="G30" si="6">F30</f>
        <v>1.0237480645219132</v>
      </c>
    </row>
    <row r="31" spans="1:14" ht="15.75" x14ac:dyDescent="0.3">
      <c r="A31" s="8" t="s">
        <v>17</v>
      </c>
      <c r="B31" s="7">
        <v>0</v>
      </c>
      <c r="C31" s="12">
        <v>18.015000000000001</v>
      </c>
      <c r="D31" s="8">
        <f t="shared" si="0"/>
        <v>0</v>
      </c>
      <c r="E31" s="8">
        <f t="shared" si="5"/>
        <v>0</v>
      </c>
      <c r="F31" s="7">
        <f>E31*$D$45</f>
        <v>0</v>
      </c>
      <c r="G31" s="10">
        <f t="shared" ref="G31" si="7">2*F31</f>
        <v>0</v>
      </c>
    </row>
    <row r="32" spans="1:14" ht="15.75" x14ac:dyDescent="0.3">
      <c r="A32" s="11" t="s">
        <v>18</v>
      </c>
      <c r="B32" s="7">
        <v>0</v>
      </c>
      <c r="C32" s="12"/>
      <c r="D32" s="8"/>
      <c r="E32" s="8">
        <f t="shared" si="5"/>
        <v>0</v>
      </c>
      <c r="F32" s="8"/>
      <c r="G32" s="10"/>
    </row>
    <row r="33" spans="1:7" x14ac:dyDescent="0.25">
      <c r="A33" s="8" t="s">
        <v>19</v>
      </c>
      <c r="B33" s="7">
        <v>0</v>
      </c>
      <c r="C33" s="12">
        <v>35.453000000000003</v>
      </c>
      <c r="D33" s="8">
        <f t="shared" si="0"/>
        <v>0</v>
      </c>
      <c r="E33" s="8">
        <f>D33*1</f>
        <v>0</v>
      </c>
      <c r="F33" s="7">
        <f>E33*$D$45</f>
        <v>0</v>
      </c>
      <c r="G33" s="10">
        <f>F33</f>
        <v>0</v>
      </c>
    </row>
    <row r="34" spans="1:7" x14ac:dyDescent="0.25">
      <c r="A34" s="8" t="s">
        <v>20</v>
      </c>
      <c r="B34" s="7">
        <f>C16</f>
        <v>6.3113068999999991</v>
      </c>
      <c r="C34" s="12">
        <v>18.998403</v>
      </c>
      <c r="D34" s="8">
        <f t="shared" si="0"/>
        <v>0.33220196981819994</v>
      </c>
      <c r="E34" s="8">
        <f>D34*1</f>
        <v>0.33220196981819994</v>
      </c>
      <c r="F34" s="7">
        <f>E34*$D$45</f>
        <v>1.0346766304717563</v>
      </c>
      <c r="G34" s="10">
        <f>F34</f>
        <v>1.0346766304717563</v>
      </c>
    </row>
    <row r="35" spans="1:7" ht="15.75" x14ac:dyDescent="0.3">
      <c r="A35" s="8" t="s">
        <v>21</v>
      </c>
      <c r="B35" s="13">
        <f>K16</f>
        <v>27.957960000000007</v>
      </c>
      <c r="C35" s="12">
        <v>44.01</v>
      </c>
      <c r="D35" s="13">
        <f t="shared" si="0"/>
        <v>0.63526380368098179</v>
      </c>
      <c r="E35" s="13">
        <f>D35*2</f>
        <v>1.2705276073619636</v>
      </c>
      <c r="F35" s="7">
        <f>E35*$D$45</f>
        <v>3.9571867211565173</v>
      </c>
      <c r="G35" s="10">
        <f>F35/2</f>
        <v>1.9785933605782586</v>
      </c>
    </row>
    <row r="36" spans="1:7" x14ac:dyDescent="0.25">
      <c r="A36" s="14" t="s">
        <v>22</v>
      </c>
      <c r="B36" s="15">
        <f>SUM(B22:B35)</f>
        <v>103.40310240000002</v>
      </c>
      <c r="E36">
        <f>SUM(E22:E35)</f>
        <v>2.4135797819001343</v>
      </c>
    </row>
    <row r="37" spans="1:7" x14ac:dyDescent="0.25">
      <c r="A37" s="16" t="s">
        <v>23</v>
      </c>
      <c r="B37" s="17">
        <f>($B34*15.9995)/(2*18.998403)+(B33*15.9994)/(2*35.453)</f>
        <v>2.6575327080531448</v>
      </c>
      <c r="E37">
        <f>0.5*(E33+E34)</f>
        <v>0.16610098490909997</v>
      </c>
    </row>
    <row r="38" spans="1:7" x14ac:dyDescent="0.25">
      <c r="B38" s="17">
        <f>B36-B37</f>
        <v>100.74556969194688</v>
      </c>
      <c r="E38">
        <f>E36-E37</f>
        <v>2.2474787969910341</v>
      </c>
    </row>
    <row r="40" spans="1:7" x14ac:dyDescent="0.25">
      <c r="E40" s="18" t="s">
        <v>24</v>
      </c>
      <c r="F40" s="19"/>
      <c r="G40" s="20">
        <v>7</v>
      </c>
    </row>
    <row r="44" spans="1:7" x14ac:dyDescent="0.25">
      <c r="C44" s="21" t="s">
        <v>25</v>
      </c>
      <c r="D44" s="21"/>
      <c r="E44" s="21"/>
      <c r="F44" s="21"/>
    </row>
    <row r="45" spans="1:7" x14ac:dyDescent="0.25">
      <c r="C45" s="22" t="s">
        <v>26</v>
      </c>
      <c r="D45" s="21">
        <f>G40/E38</f>
        <v>3.1146011296621476</v>
      </c>
      <c r="E45" s="21"/>
      <c r="F45" s="21"/>
    </row>
    <row r="46" spans="1:7" x14ac:dyDescent="0.25">
      <c r="C46" s="21"/>
      <c r="D46" s="21"/>
      <c r="E46" s="21"/>
      <c r="F46" s="21"/>
    </row>
    <row r="47" spans="1:7" x14ac:dyDescent="0.25">
      <c r="C47" s="21" t="s">
        <v>27</v>
      </c>
      <c r="D47" s="21"/>
      <c r="E47" s="21"/>
      <c r="F47" s="21"/>
    </row>
    <row r="49" spans="1:6" x14ac:dyDescent="0.25">
      <c r="A49" s="23" t="s">
        <v>28</v>
      </c>
      <c r="B49" s="23"/>
      <c r="C49" s="23"/>
      <c r="D49" s="23"/>
      <c r="E49" s="23"/>
      <c r="F49" s="23"/>
    </row>
    <row r="51" spans="1:6" x14ac:dyDescent="0.25">
      <c r="A51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sqref="A1:XFD16"/>
    </sheetView>
  </sheetViews>
  <sheetFormatPr defaultRowHeight="15" x14ac:dyDescent="0.25"/>
  <sheetData>
    <row r="1" spans="1:14" x14ac:dyDescent="0.25">
      <c r="A1" t="s">
        <v>31</v>
      </c>
      <c r="B1" t="s">
        <v>32</v>
      </c>
      <c r="C1" t="s">
        <v>20</v>
      </c>
      <c r="D1" t="s">
        <v>16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33</v>
      </c>
    </row>
    <row r="2" spans="1:14" x14ac:dyDescent="0.25">
      <c r="A2">
        <v>41</v>
      </c>
      <c r="B2" t="s">
        <v>30</v>
      </c>
      <c r="C2">
        <v>5.9842589999999998</v>
      </c>
      <c r="D2">
        <v>18.388110000000001</v>
      </c>
      <c r="E2">
        <v>1.38689</v>
      </c>
      <c r="F2">
        <v>11.057539999999999</v>
      </c>
      <c r="G2">
        <v>2.3172540000000001</v>
      </c>
      <c r="H2">
        <v>9.4912849999999995</v>
      </c>
      <c r="I2">
        <v>1.424733</v>
      </c>
      <c r="J2">
        <v>1.7306330000000001</v>
      </c>
      <c r="K2">
        <v>27.95796</v>
      </c>
      <c r="L2">
        <v>20.762969999999999</v>
      </c>
      <c r="M2">
        <v>2.788427</v>
      </c>
      <c r="N2">
        <v>103.2901</v>
      </c>
    </row>
    <row r="3" spans="1:14" x14ac:dyDescent="0.25">
      <c r="A3">
        <v>42</v>
      </c>
      <c r="B3" t="s">
        <v>30</v>
      </c>
      <c r="C3">
        <v>6.2356350000000003</v>
      </c>
      <c r="D3">
        <v>18.61619</v>
      </c>
      <c r="E3">
        <v>1.4150069999999999</v>
      </c>
      <c r="F3">
        <v>11.32244</v>
      </c>
      <c r="G3">
        <v>2.2034729999999998</v>
      </c>
      <c r="H3">
        <v>9.6102190000000007</v>
      </c>
      <c r="I3">
        <v>1.573696</v>
      </c>
      <c r="J3">
        <v>1.5755110000000001</v>
      </c>
      <c r="K3">
        <v>27.95796</v>
      </c>
      <c r="L3">
        <v>21.245349999999998</v>
      </c>
      <c r="M3">
        <v>2.7576830000000001</v>
      </c>
      <c r="N3">
        <v>104.5132</v>
      </c>
    </row>
    <row r="4" spans="1:14" x14ac:dyDescent="0.25">
      <c r="A4">
        <v>43</v>
      </c>
      <c r="B4" t="s">
        <v>30</v>
      </c>
      <c r="C4">
        <v>6.7320880000000001</v>
      </c>
      <c r="D4">
        <v>18.256679999999999</v>
      </c>
      <c r="E4">
        <v>2.5180500000000001</v>
      </c>
      <c r="F4">
        <v>9.6519169999999992</v>
      </c>
      <c r="G4">
        <v>2.6533679999999999</v>
      </c>
      <c r="H4">
        <v>10.45323</v>
      </c>
      <c r="I4">
        <v>2.0710950000000001</v>
      </c>
      <c r="J4">
        <v>2.1798839999999999</v>
      </c>
      <c r="K4">
        <v>27.95796</v>
      </c>
      <c r="L4">
        <v>19.989100000000001</v>
      </c>
      <c r="M4">
        <v>0.89568800000000004</v>
      </c>
      <c r="N4">
        <v>103.3591</v>
      </c>
    </row>
    <row r="5" spans="1:14" x14ac:dyDescent="0.25">
      <c r="A5">
        <v>44</v>
      </c>
      <c r="B5" t="s">
        <v>30</v>
      </c>
      <c r="C5">
        <v>6.2567159999999999</v>
      </c>
      <c r="D5">
        <v>18.373550000000002</v>
      </c>
      <c r="E5">
        <v>2.0026959999999998</v>
      </c>
      <c r="F5">
        <v>9.8090419999999998</v>
      </c>
      <c r="G5">
        <v>2.4951620000000001</v>
      </c>
      <c r="H5">
        <v>10.63321</v>
      </c>
      <c r="I5">
        <v>1.757827</v>
      </c>
      <c r="J5">
        <v>2.557887</v>
      </c>
      <c r="K5">
        <v>27.95796</v>
      </c>
      <c r="L5">
        <v>20.264009999999999</v>
      </c>
      <c r="M5">
        <v>1.095378</v>
      </c>
      <c r="N5">
        <v>103.2034</v>
      </c>
    </row>
    <row r="6" spans="1:14" x14ac:dyDescent="0.25">
      <c r="A6">
        <v>45</v>
      </c>
      <c r="B6" t="s">
        <v>30</v>
      </c>
      <c r="C6">
        <v>7.0961949999999998</v>
      </c>
      <c r="D6">
        <v>18.371379999999998</v>
      </c>
      <c r="E6">
        <v>2.1912479999999999</v>
      </c>
      <c r="F6">
        <v>9.8185669999999998</v>
      </c>
      <c r="G6">
        <v>2.9124539999999999</v>
      </c>
      <c r="H6">
        <v>9.6934050000000003</v>
      </c>
      <c r="I6">
        <v>1.846198</v>
      </c>
      <c r="J6">
        <v>2.2235179999999999</v>
      </c>
      <c r="K6">
        <v>27.95796</v>
      </c>
      <c r="L6">
        <v>20.569009999999999</v>
      </c>
      <c r="M6">
        <v>0.96648400000000001</v>
      </c>
      <c r="N6">
        <v>103.6464</v>
      </c>
    </row>
    <row r="7" spans="1:14" x14ac:dyDescent="0.25">
      <c r="A7">
        <v>46</v>
      </c>
      <c r="B7" t="s">
        <v>30</v>
      </c>
      <c r="C7">
        <v>6.4487639999999997</v>
      </c>
      <c r="D7">
        <v>18.36421</v>
      </c>
      <c r="E7">
        <v>2.5535909999999999</v>
      </c>
      <c r="F7">
        <v>9.7519010000000002</v>
      </c>
      <c r="G7">
        <v>2.5340280000000002</v>
      </c>
      <c r="H7">
        <v>10.46716</v>
      </c>
      <c r="I7">
        <v>2.3429030000000002</v>
      </c>
      <c r="J7">
        <v>2.1050900000000001</v>
      </c>
      <c r="K7">
        <v>27.95796</v>
      </c>
      <c r="L7">
        <v>20.6127</v>
      </c>
      <c r="M7">
        <v>0.53753099999999998</v>
      </c>
      <c r="N7">
        <v>103.6758</v>
      </c>
    </row>
    <row r="8" spans="1:14" x14ac:dyDescent="0.25">
      <c r="A8">
        <v>47</v>
      </c>
      <c r="B8" t="s">
        <v>30</v>
      </c>
      <c r="C8">
        <v>6.3735939999999998</v>
      </c>
      <c r="D8">
        <v>18.475930000000002</v>
      </c>
      <c r="E8">
        <v>2.3484229999999999</v>
      </c>
      <c r="F8">
        <v>9.528867</v>
      </c>
      <c r="G8">
        <v>2.635113</v>
      </c>
      <c r="H8">
        <v>9.7239900000000006</v>
      </c>
      <c r="I8">
        <v>2.2159800000000001</v>
      </c>
      <c r="J8">
        <v>2.4043369999999999</v>
      </c>
      <c r="K8">
        <v>27.95796</v>
      </c>
      <c r="L8">
        <v>20.84083</v>
      </c>
      <c r="M8">
        <v>0.869923</v>
      </c>
      <c r="N8">
        <v>103.3749</v>
      </c>
    </row>
    <row r="9" spans="1:14" x14ac:dyDescent="0.25">
      <c r="A9">
        <v>48</v>
      </c>
      <c r="B9" t="s">
        <v>30</v>
      </c>
      <c r="C9">
        <v>7.065086</v>
      </c>
      <c r="D9">
        <v>18.49558</v>
      </c>
      <c r="E9">
        <v>2.5944600000000002</v>
      </c>
      <c r="F9">
        <v>9.8710590000000007</v>
      </c>
      <c r="G9">
        <v>2.2939470000000002</v>
      </c>
      <c r="H9">
        <v>10.38682</v>
      </c>
      <c r="I9">
        <v>1.8457330000000001</v>
      </c>
      <c r="J9">
        <v>2.3165179999999999</v>
      </c>
      <c r="K9">
        <v>27.95796</v>
      </c>
      <c r="L9">
        <v>20.76699</v>
      </c>
      <c r="M9">
        <v>0.54129099999999997</v>
      </c>
      <c r="N9">
        <v>104.1354</v>
      </c>
    </row>
    <row r="10" spans="1:14" x14ac:dyDescent="0.25">
      <c r="A10">
        <v>49</v>
      </c>
      <c r="B10" t="s">
        <v>30</v>
      </c>
      <c r="C10">
        <v>6.0490170000000001</v>
      </c>
      <c r="D10">
        <v>18.516999999999999</v>
      </c>
      <c r="E10">
        <v>1.7967439999999999</v>
      </c>
      <c r="F10">
        <v>10.267720000000001</v>
      </c>
      <c r="G10">
        <v>2.5211209999999999</v>
      </c>
      <c r="H10">
        <v>9.7225230000000007</v>
      </c>
      <c r="I10">
        <v>1.879777</v>
      </c>
      <c r="J10">
        <v>1.488416</v>
      </c>
      <c r="K10">
        <v>27.95796</v>
      </c>
      <c r="L10">
        <v>21.171119999999998</v>
      </c>
      <c r="M10">
        <v>1.8532519999999999</v>
      </c>
      <c r="N10">
        <v>103.2246</v>
      </c>
    </row>
    <row r="11" spans="1:14" x14ac:dyDescent="0.25">
      <c r="A11">
        <v>50</v>
      </c>
      <c r="B11" t="s">
        <v>30</v>
      </c>
      <c r="C11">
        <v>5.3828550000000002</v>
      </c>
      <c r="D11">
        <v>18.53698</v>
      </c>
      <c r="E11">
        <v>1.634914</v>
      </c>
      <c r="F11">
        <v>10.549300000000001</v>
      </c>
      <c r="G11">
        <v>2.6256560000000002</v>
      </c>
      <c r="H11">
        <v>9.36341</v>
      </c>
      <c r="I11">
        <v>1.763587</v>
      </c>
      <c r="J11">
        <v>1.3885350000000001</v>
      </c>
      <c r="K11">
        <v>27.95796</v>
      </c>
      <c r="L11">
        <v>21.641300000000001</v>
      </c>
      <c r="M11">
        <v>1.9230389999999999</v>
      </c>
      <c r="N11">
        <v>102.7675</v>
      </c>
    </row>
    <row r="12" spans="1:14" x14ac:dyDescent="0.25">
      <c r="A12">
        <v>51</v>
      </c>
      <c r="B12" t="s">
        <v>30</v>
      </c>
      <c r="C12">
        <v>6.9228259999999997</v>
      </c>
      <c r="D12">
        <v>18.48169</v>
      </c>
      <c r="E12">
        <v>1.6967110000000001</v>
      </c>
      <c r="F12">
        <v>10.41005</v>
      </c>
      <c r="G12">
        <v>2.7026159999999999</v>
      </c>
      <c r="H12">
        <v>9.2662800000000001</v>
      </c>
      <c r="I12">
        <v>1.435017</v>
      </c>
      <c r="J12">
        <v>1.91107</v>
      </c>
      <c r="K12">
        <v>27.95796</v>
      </c>
      <c r="L12">
        <v>21.775490000000001</v>
      </c>
      <c r="M12">
        <v>1.6317600000000001</v>
      </c>
      <c r="N12">
        <v>104.1915</v>
      </c>
    </row>
    <row r="13" spans="1:14" x14ac:dyDescent="0.25">
      <c r="A13">
        <v>52</v>
      </c>
      <c r="B13" t="s">
        <v>30</v>
      </c>
      <c r="C13">
        <v>6.3473740000000003</v>
      </c>
      <c r="D13">
        <v>18.54054</v>
      </c>
      <c r="E13">
        <v>1.8451839999999999</v>
      </c>
      <c r="F13">
        <v>10.946199999999999</v>
      </c>
      <c r="G13">
        <v>2.4987759999999999</v>
      </c>
      <c r="H13">
        <v>9.4554449999999992</v>
      </c>
      <c r="I13">
        <v>1.684434</v>
      </c>
      <c r="J13">
        <v>1.9431510000000001</v>
      </c>
      <c r="K13">
        <v>27.95796</v>
      </c>
      <c r="L13">
        <v>21.869990000000001</v>
      </c>
      <c r="M13">
        <v>1.4774339999999999</v>
      </c>
      <c r="N13">
        <v>104.5665</v>
      </c>
    </row>
    <row r="14" spans="1:14" x14ac:dyDescent="0.25">
      <c r="A14">
        <v>53</v>
      </c>
      <c r="B14" t="s">
        <v>30</v>
      </c>
      <c r="C14">
        <v>5.8667550000000004</v>
      </c>
      <c r="D14">
        <v>18.56559</v>
      </c>
      <c r="E14">
        <v>1.9341140000000001</v>
      </c>
      <c r="F14">
        <v>10.84459</v>
      </c>
      <c r="G14">
        <v>2.4636619999999998</v>
      </c>
      <c r="H14">
        <v>9.1084399999999999</v>
      </c>
      <c r="I14">
        <v>1.4641500000000001</v>
      </c>
      <c r="J14">
        <v>1.8037080000000001</v>
      </c>
      <c r="K14">
        <v>27.95796</v>
      </c>
      <c r="L14">
        <v>21.919509999999999</v>
      </c>
      <c r="M14">
        <v>1.3691260000000001</v>
      </c>
      <c r="N14">
        <v>103.2976</v>
      </c>
    </row>
    <row r="15" spans="1:14" x14ac:dyDescent="0.25">
      <c r="A15">
        <v>54</v>
      </c>
      <c r="B15" t="s">
        <v>30</v>
      </c>
      <c r="C15">
        <v>6.0618439999999998</v>
      </c>
      <c r="D15">
        <v>18.45411</v>
      </c>
      <c r="E15">
        <v>1.711508</v>
      </c>
      <c r="F15">
        <v>11.023529999999999</v>
      </c>
      <c r="G15">
        <v>3.0166789999999999</v>
      </c>
      <c r="H15">
        <v>9.2694869999999998</v>
      </c>
      <c r="I15">
        <v>1.507096</v>
      </c>
      <c r="J15">
        <v>1.7177610000000001</v>
      </c>
      <c r="K15">
        <v>27.95796</v>
      </c>
      <c r="L15">
        <v>21.921759999999999</v>
      </c>
      <c r="M15">
        <v>1.525212</v>
      </c>
      <c r="N15">
        <v>104.1669</v>
      </c>
    </row>
    <row r="16" spans="1:14" x14ac:dyDescent="0.25">
      <c r="A16">
        <v>55</v>
      </c>
      <c r="B16" t="s">
        <v>30</v>
      </c>
      <c r="C16">
        <v>7.0021930000000001</v>
      </c>
      <c r="D16">
        <v>18.210730000000002</v>
      </c>
      <c r="E16">
        <v>1.651297</v>
      </c>
      <c r="F16">
        <v>10.90588</v>
      </c>
      <c r="G16">
        <v>2.6254170000000001</v>
      </c>
      <c r="H16">
        <v>9.4343509999999995</v>
      </c>
      <c r="I16">
        <v>2.0952069999999998</v>
      </c>
      <c r="J16">
        <v>1.6585049999999999</v>
      </c>
      <c r="K16">
        <v>27.95796</v>
      </c>
      <c r="L16">
        <v>21.765730000000001</v>
      </c>
      <c r="M16">
        <v>1.304127</v>
      </c>
      <c r="N16">
        <v>104.6114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2013-01-29T01:32:31Z</dcterms:modified>
</cp:coreProperties>
</file>