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350" yWindow="480" windowWidth="13245" windowHeight="9660"/>
  </bookViews>
  <sheets>
    <sheet name="Marsturite" sheetId="3" r:id="rId1"/>
  </sheets>
  <definedNames>
    <definedName name="_xlnm.Print_Area" localSheetId="0">Marsturite!$A$1:$K$53</definedName>
  </definedNames>
  <calcPr calcId="145621"/>
</workbook>
</file>

<file path=xl/calcChain.xml><?xml version="1.0" encoding="utf-8"?>
<calcChain xmlns="http://schemas.openxmlformats.org/spreadsheetml/2006/main">
  <c r="J53" i="3" l="1"/>
  <c r="E52" i="3"/>
  <c r="E51" i="3"/>
  <c r="E25" i="3" l="1"/>
  <c r="F25" i="3" s="1"/>
  <c r="I45" i="3" l="1"/>
  <c r="K45" i="3" l="1"/>
  <c r="E26" i="3" l="1"/>
  <c r="F26" i="3" s="1"/>
  <c r="J16" i="3"/>
  <c r="J15" i="3"/>
  <c r="K52" i="3" l="1"/>
  <c r="G45" i="3"/>
  <c r="H45" i="3"/>
  <c r="E15" i="3"/>
  <c r="C23" i="3" s="1"/>
  <c r="E23" i="3" s="1"/>
  <c r="F23" i="3" s="1"/>
  <c r="F15" i="3"/>
  <c r="C20" i="3" s="1"/>
  <c r="G15" i="3"/>
  <c r="C24" i="3" s="1"/>
  <c r="E24" i="3" s="1"/>
  <c r="F24" i="3" s="1"/>
  <c r="H15" i="3"/>
  <c r="C22" i="3" s="1"/>
  <c r="E22" i="3" s="1"/>
  <c r="F22" i="3" s="1"/>
  <c r="I15" i="3"/>
  <c r="C21" i="3" s="1"/>
  <c r="E21" i="3" s="1"/>
  <c r="F21" i="3" s="1"/>
  <c r="E16" i="3"/>
  <c r="F16" i="3"/>
  <c r="G16" i="3"/>
  <c r="H16" i="3"/>
  <c r="I16" i="3"/>
  <c r="D16" i="3"/>
  <c r="D15" i="3"/>
  <c r="E20" i="3" l="1"/>
  <c r="F20" i="3" s="1"/>
  <c r="F27" i="3" l="1"/>
  <c r="C27" i="3"/>
  <c r="J45" i="3"/>
  <c r="K46" i="3" s="1"/>
  <c r="F45" i="3" l="1"/>
  <c r="I46" i="3" s="1"/>
  <c r="D32" i="3" l="1"/>
  <c r="G21" i="3" s="1"/>
  <c r="H21" i="3" s="1"/>
  <c r="I51" i="3" s="1"/>
  <c r="G25" i="3" l="1"/>
  <c r="H25" i="3" s="1"/>
  <c r="F51" i="3" s="1"/>
  <c r="G24" i="3"/>
  <c r="H24" i="3" s="1"/>
  <c r="G51" i="3" s="1"/>
  <c r="G22" i="3"/>
  <c r="H22" i="3" s="1"/>
  <c r="G20" i="3"/>
  <c r="H20" i="3" s="1"/>
  <c r="J51" i="3" s="1"/>
  <c r="J52" i="3" s="1"/>
  <c r="G23" i="3"/>
  <c r="H23" i="3" s="1"/>
  <c r="G26" i="3"/>
  <c r="H26" i="3" s="1"/>
  <c r="L52" i="3" s="1"/>
  <c r="L53" i="3" s="1"/>
  <c r="H51" i="3" l="1"/>
  <c r="H52" i="3" s="1"/>
  <c r="F52" i="3"/>
  <c r="G52" i="3"/>
  <c r="I52" i="3"/>
</calcChain>
</file>

<file path=xl/sharedStrings.xml><?xml version="1.0" encoding="utf-8"?>
<sst xmlns="http://schemas.openxmlformats.org/spreadsheetml/2006/main" count="70" uniqueCount="50">
  <si>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</si>
  <si>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</si>
  <si>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</si>
  <si>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</si>
  <si>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</si>
  <si>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</si>
  <si>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</si>
  <si>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</si>
  <si>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</si>
  <si>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</si>
  <si>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</si>
  <si>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</si>
  <si>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</si>
  <si>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</si>
  <si>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</si>
  <si>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</si>
  <si>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</si>
  <si>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</si>
  <si>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SiO2</t>
  </si>
  <si>
    <t>O</t>
  </si>
  <si>
    <r>
      <t>SiO</t>
    </r>
    <r>
      <rPr>
        <vertAlign val="subscript"/>
        <sz val="10"/>
        <rFont val="Arial"/>
        <family val="2"/>
      </rPr>
      <t>2</t>
    </r>
  </si>
  <si>
    <t>Si</t>
  </si>
  <si>
    <t>Charge balance (Ideal)</t>
  </si>
  <si>
    <t>Charge balance (measured)</t>
  </si>
  <si>
    <t>MgO</t>
  </si>
  <si>
    <t>CaO</t>
  </si>
  <si>
    <t>MnO</t>
  </si>
  <si>
    <t>Fe2O3</t>
  </si>
  <si>
    <t>Ca</t>
  </si>
  <si>
    <t>Mn</t>
  </si>
  <si>
    <t>Na2O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</si>
  <si>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</si>
  <si>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t>FeO</t>
  </si>
  <si>
    <t>OH</t>
  </si>
  <si>
    <t xml:space="preserve"> Na On albite-Cr </t>
  </si>
  <si>
    <t xml:space="preserve"> Mg, Si On ol-fo92 </t>
  </si>
  <si>
    <t xml:space="preserve"> Al, Ca On anor-hk </t>
  </si>
  <si>
    <t xml:space="preserve"> Ti On rutile1 </t>
  </si>
  <si>
    <t xml:space="preserve"> Mn On rhod791 </t>
  </si>
  <si>
    <t xml:space="preserve"> Fe On bas498-s </t>
  </si>
  <si>
    <t xml:space="preserve"> V  On v_1 </t>
  </si>
  <si>
    <t xml:space="preserve">Column Conditions :  Cond 1 : 25keV 20nA  </t>
  </si>
  <si>
    <t xml:space="preserve">Beam Size : 0 µm </t>
  </si>
  <si>
    <t>Fe2+</t>
  </si>
  <si>
    <t>Marsturite</t>
  </si>
  <si>
    <r>
      <t>Na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</si>
  <si>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NaCaMn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>Si</t>
    </r>
    <r>
      <rPr>
        <vertAlign val="subscript"/>
        <sz val="14"/>
        <rFont val="Calibri"/>
        <family val="2"/>
        <scheme val="minor"/>
      </rPr>
      <t>5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14</t>
    </r>
    <r>
      <rPr>
        <sz val="14"/>
        <rFont val="Calibri"/>
        <family val="2"/>
        <scheme val="minor"/>
      </rPr>
      <t>(OH)</t>
    </r>
  </si>
  <si>
    <t>Na</t>
  </si>
  <si>
    <r>
      <t>(Na</t>
    </r>
    <r>
      <rPr>
        <vertAlign val="subscript"/>
        <sz val="14"/>
        <rFont val="Calibri"/>
        <family val="2"/>
        <scheme val="minor"/>
      </rPr>
      <t>0.8</t>
    </r>
    <r>
      <rPr>
        <sz val="14"/>
        <rFont val="Calibri"/>
        <family val="2"/>
        <scheme val="minor"/>
      </rPr>
      <t>Ca</t>
    </r>
    <r>
      <rPr>
        <vertAlign val="subscript"/>
        <sz val="14"/>
        <rFont val="Calibri"/>
        <family val="2"/>
        <scheme val="minor"/>
      </rPr>
      <t>0.13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</t>
    </r>
    <r>
      <rPr>
        <vertAlign val="subscript"/>
        <sz val="11.9"/>
        <rFont val="Calibri"/>
        <family val="2"/>
      </rPr>
      <t>=0.93</t>
    </r>
    <r>
      <rPr>
        <sz val="14"/>
        <rFont val="Calibri"/>
        <family val="2"/>
        <scheme val="minor"/>
      </rPr>
      <t>Ca(Mn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2.81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0.12</t>
    </r>
    <r>
      <rPr>
        <sz val="14"/>
        <rFont val="Calibri"/>
        <family val="2"/>
        <scheme val="minor"/>
      </rPr>
      <t>Fe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Σ=2.94</t>
    </r>
    <r>
      <rPr>
        <sz val="14"/>
        <rFont val="Calibri"/>
        <family val="2"/>
        <scheme val="minor"/>
      </rPr>
      <t>Si</t>
    </r>
    <r>
      <rPr>
        <vertAlign val="subscript"/>
        <sz val="14"/>
        <rFont val="Calibri"/>
        <family val="2"/>
        <scheme val="minor"/>
      </rPr>
      <t>5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14</t>
    </r>
    <r>
      <rPr>
        <sz val="14"/>
        <rFont val="Calibri"/>
        <family val="2"/>
        <scheme val="minor"/>
      </rPr>
      <t>(OH)</t>
    </r>
  </si>
  <si>
    <t>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</si>
</sst>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4"/>
      <name val="Calibri"/>
      <family val="2"/>
      <scheme val="minor"/>
    </font>
    <font>
      <vertAlign val="subscript"/>
      <sz val="14"/>
      <name val="Calibri"/>
      <family val="2"/>
    </font>
    <font>
      <vertAlign val="subscript"/>
      <sz val="11.9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5" fillId="0" borderId="0" xfId="0" applyFont="1"/>
    <xf numFmtId="2" fontId="0" fillId="0" borderId="2" xfId="0" applyNumberFormat="1" applyBorder="1"/>
    <xf numFmtId="0" fontId="7" fillId="0" borderId="0" xfId="0" applyFont="1"/>
    <xf numFmtId="164" fontId="4" fillId="0" borderId="0" xfId="0" applyNumberFormat="1" applyFont="1"/>
    <xf numFmtId="2" fontId="0" fillId="0" borderId="0" xfId="0" applyNumberFormat="1" applyBorder="1"/>
    <xf numFmtId="2" fontId="4" fillId="0" borderId="0" xfId="0" applyNumberFormat="1" applyFont="1"/>
    <xf numFmtId="164" fontId="0" fillId="0" borderId="3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abSelected="1" zoomScaleNormal="100" workbookViewId="0">
      <selection activeCell="M35" sqref="M35"/>
    </sheetView>
  </sheetViews>
  <sheetFormatPr defaultColWidth="11.42578125" defaultRowHeight="15" x14ac:dyDescent="0.25"/>
  <cols>
    <col min="1" max="1" width="11.42578125" style="12"/>
    <col min="2" max="2" width="14" style="12" customWidth="1"/>
    <col min="3" max="3" width="13.85546875" style="12" customWidth="1"/>
    <col min="4" max="7" width="11.42578125" style="12"/>
    <col min="8" max="8" width="16" style="12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3" x14ac:dyDescent="0.25">
      <c r="A1" s="12" t="s">
        <v>44</v>
      </c>
      <c r="D1" s="20"/>
    </row>
    <row r="3" spans="1:13" x14ac:dyDescent="0.25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B4" s="7" t="s">
        <v>2</v>
      </c>
      <c r="C4" s="7" t="s">
        <v>3</v>
      </c>
      <c r="D4" s="7" t="s">
        <v>30</v>
      </c>
      <c r="E4" s="7" t="s">
        <v>24</v>
      </c>
      <c r="F4" s="7" t="s">
        <v>18</v>
      </c>
      <c r="G4" s="7" t="s">
        <v>25</v>
      </c>
      <c r="H4" s="7" t="s">
        <v>26</v>
      </c>
      <c r="I4" s="7" t="s">
        <v>27</v>
      </c>
      <c r="J4" s="7" t="s">
        <v>1</v>
      </c>
    </row>
    <row r="5" spans="1:13" x14ac:dyDescent="0.25">
      <c r="B5" s="7">
        <v>15</v>
      </c>
      <c r="C5" s="7" t="s">
        <v>44</v>
      </c>
      <c r="D5" s="7">
        <v>4.2098110000000002</v>
      </c>
      <c r="E5" s="7">
        <v>0.58384000000000003</v>
      </c>
      <c r="F5" s="7">
        <v>49.734580000000001</v>
      </c>
      <c r="G5" s="7">
        <v>10.065939999999999</v>
      </c>
      <c r="H5" s="7">
        <v>33.667230000000004</v>
      </c>
      <c r="I5" s="7">
        <v>0.19584399999999999</v>
      </c>
      <c r="J5" s="7">
        <v>98.477080000000001</v>
      </c>
    </row>
    <row r="6" spans="1:13" x14ac:dyDescent="0.25">
      <c r="B6" s="7">
        <v>16</v>
      </c>
      <c r="C6" s="7" t="s">
        <v>44</v>
      </c>
      <c r="D6" s="7">
        <v>4.1834119999999997</v>
      </c>
      <c r="E6" s="7">
        <v>0.57042000000000004</v>
      </c>
      <c r="F6" s="7">
        <v>49.590380000000003</v>
      </c>
      <c r="G6" s="7">
        <v>10.10314</v>
      </c>
      <c r="H6" s="7">
        <v>33.575569999999999</v>
      </c>
      <c r="I6" s="7">
        <v>0.18068799999999999</v>
      </c>
      <c r="J6" s="7">
        <v>98.204210000000003</v>
      </c>
    </row>
    <row r="7" spans="1:13" x14ac:dyDescent="0.25">
      <c r="B7" s="7">
        <v>17</v>
      </c>
      <c r="C7" s="7" t="s">
        <v>44</v>
      </c>
      <c r="D7" s="7">
        <v>4.2122979999999997</v>
      </c>
      <c r="E7" s="7">
        <v>1.035666</v>
      </c>
      <c r="F7" s="7">
        <v>49.479030000000002</v>
      </c>
      <c r="G7" s="7">
        <v>9.8615060000000003</v>
      </c>
      <c r="H7" s="7">
        <v>33.193190000000001</v>
      </c>
      <c r="I7" s="7">
        <v>0.27450999999999998</v>
      </c>
      <c r="J7" s="7">
        <v>98.074539999999999</v>
      </c>
    </row>
    <row r="8" spans="1:13" x14ac:dyDescent="0.25">
      <c r="B8" s="7">
        <v>18</v>
      </c>
      <c r="C8" s="7" t="s">
        <v>44</v>
      </c>
      <c r="D8" s="7">
        <v>4.2821930000000004</v>
      </c>
      <c r="E8" s="7">
        <v>0.94874899999999995</v>
      </c>
      <c r="F8" s="7">
        <v>49.109830000000002</v>
      </c>
      <c r="G8" s="7">
        <v>9.7663729999999997</v>
      </c>
      <c r="H8" s="7">
        <v>33.183489999999999</v>
      </c>
      <c r="I8" s="7">
        <v>6.2105E-2</v>
      </c>
      <c r="J8" s="7">
        <v>97.363240000000005</v>
      </c>
    </row>
    <row r="9" spans="1:13" x14ac:dyDescent="0.25">
      <c r="B9" s="7">
        <v>21</v>
      </c>
      <c r="C9" s="7" t="s">
        <v>44</v>
      </c>
      <c r="D9" s="7">
        <v>3.8468789999999999</v>
      </c>
      <c r="E9" s="7">
        <v>0.86880500000000005</v>
      </c>
      <c r="F9" s="7">
        <v>50.12303</v>
      </c>
      <c r="G9" s="7">
        <v>10.26257</v>
      </c>
      <c r="H9" s="7">
        <v>33.000909999999998</v>
      </c>
      <c r="I9" s="7">
        <v>0.23554800000000001</v>
      </c>
      <c r="J9" s="7">
        <v>98.364009999999993</v>
      </c>
    </row>
    <row r="10" spans="1:13" x14ac:dyDescent="0.25">
      <c r="B10" s="7">
        <v>22</v>
      </c>
      <c r="C10" s="7" t="s">
        <v>44</v>
      </c>
      <c r="D10" s="7">
        <v>4.1183709999999998</v>
      </c>
      <c r="E10" s="7">
        <v>0.99405699999999997</v>
      </c>
      <c r="F10" s="7">
        <v>49.71799</v>
      </c>
      <c r="G10" s="7">
        <v>11.1173</v>
      </c>
      <c r="H10" s="7">
        <v>31.75752</v>
      </c>
      <c r="I10" s="7">
        <v>0.123894</v>
      </c>
      <c r="J10" s="7">
        <v>97.839740000000006</v>
      </c>
    </row>
    <row r="11" spans="1:13" x14ac:dyDescent="0.25">
      <c r="B11" s="7">
        <v>23</v>
      </c>
      <c r="C11" s="7" t="s">
        <v>44</v>
      </c>
      <c r="D11" s="7">
        <v>4.0372979999999998</v>
      </c>
      <c r="E11" s="7">
        <v>0.62608299999999995</v>
      </c>
      <c r="F11" s="7">
        <v>49.293059999999997</v>
      </c>
      <c r="G11" s="7">
        <v>11.447609999999999</v>
      </c>
      <c r="H11" s="7">
        <v>31.905249999999999</v>
      </c>
      <c r="I11" s="7">
        <v>0.18301500000000001</v>
      </c>
      <c r="J11" s="7">
        <v>97.493520000000004</v>
      </c>
    </row>
    <row r="12" spans="1:13" x14ac:dyDescent="0.25">
      <c r="B12" s="7">
        <v>24</v>
      </c>
      <c r="C12" s="7" t="s">
        <v>44</v>
      </c>
      <c r="D12" s="7">
        <v>4.1933579999999999</v>
      </c>
      <c r="E12" s="7">
        <v>0.91635900000000003</v>
      </c>
      <c r="F12" s="7">
        <v>49.707389999999997</v>
      </c>
      <c r="G12" s="7">
        <v>10.43106</v>
      </c>
      <c r="H12" s="7">
        <v>32.80912</v>
      </c>
      <c r="I12" s="7">
        <v>6.2369000000000001E-2</v>
      </c>
      <c r="J12" s="7">
        <v>98.124539999999996</v>
      </c>
    </row>
    <row r="13" spans="1:13" x14ac:dyDescent="0.25">
      <c r="B13" s="7">
        <v>25</v>
      </c>
      <c r="C13" s="7" t="s">
        <v>44</v>
      </c>
      <c r="D13" s="7">
        <v>4.1229930000000001</v>
      </c>
      <c r="E13" s="7">
        <v>0.54364599999999996</v>
      </c>
      <c r="F13" s="7">
        <v>49.26023</v>
      </c>
      <c r="G13" s="7">
        <v>11.269830000000001</v>
      </c>
      <c r="H13" s="7">
        <v>32.107219999999998</v>
      </c>
      <c r="I13" s="7">
        <v>0.16026599999999999</v>
      </c>
      <c r="J13" s="7">
        <v>97.464230000000001</v>
      </c>
    </row>
    <row r="14" spans="1:13" ht="15.75" thickBot="1" x14ac:dyDescent="0.3">
      <c r="B14" s="7">
        <v>26</v>
      </c>
      <c r="C14" s="7" t="s">
        <v>44</v>
      </c>
      <c r="D14" s="7">
        <v>3.504648</v>
      </c>
      <c r="E14" s="7">
        <v>0.90277099999999999</v>
      </c>
      <c r="F14" s="7">
        <v>49.609499999999997</v>
      </c>
      <c r="G14" s="7">
        <v>9.9935320000000001</v>
      </c>
      <c r="H14" s="7">
        <v>33.497039999999998</v>
      </c>
      <c r="I14" s="7">
        <v>0.13574800000000001</v>
      </c>
      <c r="J14" s="7">
        <v>97.650350000000003</v>
      </c>
    </row>
    <row r="15" spans="1:13" x14ac:dyDescent="0.25">
      <c r="B15" s="13" t="s">
        <v>4</v>
      </c>
      <c r="C15" s="14"/>
      <c r="D15" s="14">
        <f t="shared" ref="D15:J15" si="0">AVERAGE(D5:D14)</f>
        <v>4.0711260999999999</v>
      </c>
      <c r="E15" s="14">
        <f t="shared" si="0"/>
        <v>0.79903959999999985</v>
      </c>
      <c r="F15" s="14">
        <f t="shared" si="0"/>
        <v>49.562501999999995</v>
      </c>
      <c r="G15" s="14">
        <f t="shared" si="0"/>
        <v>10.4318861</v>
      </c>
      <c r="H15" s="14">
        <f t="shared" si="0"/>
        <v>32.869654000000004</v>
      </c>
      <c r="I15" s="14">
        <f t="shared" si="0"/>
        <v>0.16139869999999995</v>
      </c>
      <c r="J15" s="14">
        <f t="shared" si="0"/>
        <v>97.905546000000015</v>
      </c>
    </row>
    <row r="16" spans="1:13" x14ac:dyDescent="0.25">
      <c r="B16" s="7" t="s">
        <v>5</v>
      </c>
      <c r="D16" s="12">
        <f t="shared" ref="D16:J16" si="1">STDEV(D5:D14)</f>
        <v>0.23297873048101289</v>
      </c>
      <c r="E16" s="12">
        <f t="shared" si="1"/>
        <v>0.19423515692651219</v>
      </c>
      <c r="F16" s="12">
        <f t="shared" si="1"/>
        <v>0.29208149360523772</v>
      </c>
      <c r="G16" s="12">
        <f t="shared" si="1"/>
        <v>0.61776405664630574</v>
      </c>
      <c r="H16" s="12">
        <f t="shared" si="1"/>
        <v>0.70713363991068501</v>
      </c>
      <c r="I16" s="12">
        <f t="shared" si="1"/>
        <v>6.8353711899615033E-2</v>
      </c>
      <c r="J16" s="12">
        <f t="shared" si="1"/>
        <v>0.39869709243428619</v>
      </c>
    </row>
    <row r="18" spans="2:10" x14ac:dyDescent="0.25">
      <c r="J18" s="20"/>
    </row>
    <row r="19" spans="2:10" ht="15.75" thickBot="1" x14ac:dyDescent="0.3">
      <c r="B19" s="1" t="s">
        <v>0</v>
      </c>
      <c r="C19" s="1" t="s">
        <v>6</v>
      </c>
      <c r="D19" s="1" t="s">
        <v>7</v>
      </c>
      <c r="E19" s="1" t="s">
        <v>8</v>
      </c>
      <c r="F19" s="1" t="s">
        <v>9</v>
      </c>
      <c r="G19" s="1" t="s">
        <v>10</v>
      </c>
      <c r="H19" s="1" t="s">
        <v>11</v>
      </c>
      <c r="I19" s="16"/>
    </row>
    <row r="20" spans="2:10" ht="15.75" x14ac:dyDescent="0.3">
      <c r="B20" s="2" t="s">
        <v>20</v>
      </c>
      <c r="C20" s="19">
        <f>F15</f>
        <v>49.562501999999995</v>
      </c>
      <c r="D20" s="19">
        <v>60.08</v>
      </c>
      <c r="E20" s="2">
        <f t="shared" ref="E20:E26" si="2">C20/D20</f>
        <v>0.82494177762982679</v>
      </c>
      <c r="F20" s="2">
        <f t="shared" ref="F20" si="3">2*E20</f>
        <v>1.6498835552596536</v>
      </c>
      <c r="G20" s="2">
        <f t="shared" ref="G20:G26" si="4">F20*$D$32</f>
        <v>10.008211840060738</v>
      </c>
      <c r="H20" s="19">
        <f t="shared" ref="H20" si="5">G20/2</f>
        <v>5.0041059200303692</v>
      </c>
      <c r="I20" s="16"/>
    </row>
    <row r="21" spans="2:10" x14ac:dyDescent="0.25">
      <c r="B21" s="3" t="s">
        <v>32</v>
      </c>
      <c r="C21" s="4">
        <f>I15/1.1113</f>
        <v>0.14523414019616662</v>
      </c>
      <c r="D21" s="4">
        <v>71.849999999999994</v>
      </c>
      <c r="E21" s="3">
        <f t="shared" si="2"/>
        <v>2.0213519860287632E-3</v>
      </c>
      <c r="F21" s="3">
        <f t="shared" ref="F21" si="6">E21*1</f>
        <v>2.0213519860287632E-3</v>
      </c>
      <c r="G21" s="2">
        <f t="shared" si="4"/>
        <v>1.2261543437421318E-2</v>
      </c>
      <c r="H21" s="4">
        <f t="shared" ref="H21" si="7">G21</f>
        <v>1.2261543437421318E-2</v>
      </c>
      <c r="I21" s="17"/>
    </row>
    <row r="22" spans="2:10" x14ac:dyDescent="0.25">
      <c r="B22" s="3" t="s">
        <v>26</v>
      </c>
      <c r="C22" s="4">
        <f>H15</f>
        <v>32.869654000000004</v>
      </c>
      <c r="D22" s="4">
        <v>70.94</v>
      </c>
      <c r="E22" s="3">
        <f t="shared" si="2"/>
        <v>0.46334443191429386</v>
      </c>
      <c r="F22" s="3">
        <f t="shared" ref="F22:F26" si="8">E22*1</f>
        <v>0.46334443191429386</v>
      </c>
      <c r="G22" s="2">
        <f t="shared" si="4"/>
        <v>2.8106524334567697</v>
      </c>
      <c r="H22" s="4">
        <f t="shared" ref="H22:H24" si="9">G22</f>
        <v>2.8106524334567697</v>
      </c>
      <c r="I22" s="17"/>
    </row>
    <row r="23" spans="2:10" x14ac:dyDescent="0.25">
      <c r="B23" s="3" t="s">
        <v>24</v>
      </c>
      <c r="C23" s="4">
        <f>E15</f>
        <v>0.79903959999999985</v>
      </c>
      <c r="D23" s="5">
        <v>40.311399999999999</v>
      </c>
      <c r="E23" s="3">
        <f t="shared" si="2"/>
        <v>1.9821678234940982E-2</v>
      </c>
      <c r="F23" s="3">
        <f t="shared" si="8"/>
        <v>1.9821678234940982E-2</v>
      </c>
      <c r="G23" s="2">
        <f t="shared" si="4"/>
        <v>0.12023851875388274</v>
      </c>
      <c r="H23" s="4">
        <f t="shared" si="9"/>
        <v>0.12023851875388274</v>
      </c>
      <c r="I23" s="22"/>
    </row>
    <row r="24" spans="2:10" x14ac:dyDescent="0.25">
      <c r="B24" s="3" t="s">
        <v>25</v>
      </c>
      <c r="C24" s="4">
        <f>G15</f>
        <v>10.4318861</v>
      </c>
      <c r="D24" s="5">
        <v>56.08</v>
      </c>
      <c r="E24" s="3">
        <f t="shared" si="2"/>
        <v>0.18601794044222539</v>
      </c>
      <c r="F24" s="3">
        <f t="shared" si="8"/>
        <v>0.18601794044222539</v>
      </c>
      <c r="G24" s="2">
        <f t="shared" si="4"/>
        <v>1.1283868780088566</v>
      </c>
      <c r="H24" s="4">
        <f t="shared" si="9"/>
        <v>1.1283868780088566</v>
      </c>
      <c r="I24" s="22"/>
    </row>
    <row r="25" spans="2:10" ht="15.75" x14ac:dyDescent="0.3">
      <c r="B25" s="3" t="s">
        <v>45</v>
      </c>
      <c r="C25" s="4">
        <v>4.07</v>
      </c>
      <c r="D25" s="5">
        <v>61.98</v>
      </c>
      <c r="E25" s="3">
        <f t="shared" si="2"/>
        <v>6.5666343981929665E-2</v>
      </c>
      <c r="F25" s="3">
        <f t="shared" si="8"/>
        <v>6.5666343981929665E-2</v>
      </c>
      <c r="G25" s="2">
        <f t="shared" si="4"/>
        <v>0.3983327667206315</v>
      </c>
      <c r="H25" s="4">
        <f t="shared" ref="H25" si="10">2*G25</f>
        <v>0.79666553344126301</v>
      </c>
      <c r="I25" s="22"/>
    </row>
    <row r="26" spans="2:10" ht="15.75" x14ac:dyDescent="0.3">
      <c r="B26" s="3" t="s">
        <v>31</v>
      </c>
      <c r="C26" s="4">
        <v>1.55</v>
      </c>
      <c r="D26" s="5">
        <v>18.015000000000001</v>
      </c>
      <c r="E26" s="3">
        <f t="shared" si="2"/>
        <v>8.6039411601443239E-2</v>
      </c>
      <c r="F26" s="3">
        <f t="shared" si="8"/>
        <v>8.6039411601443239E-2</v>
      </c>
      <c r="G26" s="2">
        <f t="shared" si="4"/>
        <v>0.52191601956169942</v>
      </c>
      <c r="H26" s="24">
        <f t="shared" ref="H26" si="11">2*G26</f>
        <v>1.0438320391233988</v>
      </c>
      <c r="I26" s="22"/>
    </row>
    <row r="27" spans="2:10" x14ac:dyDescent="0.25">
      <c r="B27" s="6" t="s">
        <v>12</v>
      </c>
      <c r="C27" s="15">
        <f>SUM(C20:C26)</f>
        <v>99.428315840196163</v>
      </c>
      <c r="D27" s="7"/>
      <c r="E27" s="7"/>
      <c r="F27" s="3">
        <f>SUM(F20:F26)</f>
        <v>2.4727947134205155</v>
      </c>
      <c r="G27" s="7"/>
      <c r="H27" s="7"/>
      <c r="I27" s="7"/>
    </row>
    <row r="30" spans="2:10" x14ac:dyDescent="0.25">
      <c r="B30" s="9" t="s">
        <v>13</v>
      </c>
      <c r="C30" s="10"/>
      <c r="D30" s="11">
        <v>15</v>
      </c>
    </row>
    <row r="31" spans="2:10" x14ac:dyDescent="0.25">
      <c r="B31" s="10"/>
      <c r="C31" s="10"/>
      <c r="D31" s="10"/>
    </row>
    <row r="32" spans="2:10" x14ac:dyDescent="0.25">
      <c r="B32" s="10" t="s">
        <v>14</v>
      </c>
      <c r="C32" s="10"/>
      <c r="D32" s="10">
        <f>D30/F27</f>
        <v>6.0660110273574288</v>
      </c>
    </row>
    <row r="36" spans="1:11" ht="21.75" x14ac:dyDescent="0.35">
      <c r="B36" s="8" t="s">
        <v>15</v>
      </c>
      <c r="C36" s="7"/>
      <c r="D36" s="18" t="s">
        <v>46</v>
      </c>
      <c r="I36" s="20"/>
    </row>
    <row r="37" spans="1:11" ht="21.75" x14ac:dyDescent="0.35">
      <c r="B37" s="8" t="s">
        <v>16</v>
      </c>
      <c r="C37" s="7"/>
      <c r="D37" s="18" t="s">
        <v>48</v>
      </c>
    </row>
    <row r="41" spans="1:11" x14ac:dyDescent="0.25">
      <c r="F41" s="12" t="s">
        <v>22</v>
      </c>
    </row>
    <row r="42" spans="1:11" x14ac:dyDescent="0.25">
      <c r="F42" s="12" t="s">
        <v>47</v>
      </c>
      <c r="G42" s="12" t="s">
        <v>28</v>
      </c>
      <c r="H42" s="12" t="s">
        <v>29</v>
      </c>
      <c r="I42" s="12" t="s">
        <v>21</v>
      </c>
      <c r="J42" s="12" t="s">
        <v>19</v>
      </c>
      <c r="K42" s="12" t="s">
        <v>33</v>
      </c>
    </row>
    <row r="43" spans="1:11" x14ac:dyDescent="0.25">
      <c r="F43" s="12">
        <v>1</v>
      </c>
      <c r="G43" s="12">
        <v>2</v>
      </c>
      <c r="H43" s="12">
        <v>2</v>
      </c>
      <c r="I43" s="12">
        <v>4</v>
      </c>
      <c r="J43" s="12">
        <v>-2</v>
      </c>
      <c r="K43" s="12">
        <v>-1</v>
      </c>
    </row>
    <row r="44" spans="1:11" x14ac:dyDescent="0.25">
      <c r="F44" s="12">
        <v>1</v>
      </c>
      <c r="G44" s="12">
        <v>1</v>
      </c>
      <c r="H44" s="12">
        <v>3</v>
      </c>
      <c r="I44" s="12">
        <v>5</v>
      </c>
      <c r="J44" s="12">
        <v>14</v>
      </c>
      <c r="K44" s="12">
        <v>1</v>
      </c>
    </row>
    <row r="45" spans="1:11" x14ac:dyDescent="0.25">
      <c r="A45" s="7" t="s">
        <v>41</v>
      </c>
      <c r="B45" s="7"/>
      <c r="C45" s="7"/>
      <c r="D45" s="7"/>
      <c r="F45" s="12">
        <f>F43*F44</f>
        <v>1</v>
      </c>
      <c r="G45" s="12">
        <f t="shared" ref="G45:H45" si="12">G43*G44</f>
        <v>2</v>
      </c>
      <c r="H45" s="12">
        <f t="shared" si="12"/>
        <v>6</v>
      </c>
      <c r="I45" s="12">
        <f>I43*I44</f>
        <v>20</v>
      </c>
      <c r="J45" s="12">
        <f t="shared" ref="J45:K45" si="13">J43*J44</f>
        <v>-28</v>
      </c>
      <c r="K45" s="12">
        <f t="shared" si="13"/>
        <v>-1</v>
      </c>
    </row>
    <row r="46" spans="1:11" x14ac:dyDescent="0.25">
      <c r="A46" s="7" t="s">
        <v>42</v>
      </c>
      <c r="I46" s="12">
        <f>F45+H45+G45+I45</f>
        <v>29</v>
      </c>
      <c r="K46" s="12">
        <f>J45+K45</f>
        <v>-29</v>
      </c>
    </row>
    <row r="48" spans="1:11" x14ac:dyDescent="0.25">
      <c r="A48" s="7" t="s">
        <v>17</v>
      </c>
      <c r="F48" s="12" t="s">
        <v>23</v>
      </c>
    </row>
    <row r="49" spans="1:12" x14ac:dyDescent="0.25">
      <c r="A49" s="7" t="s">
        <v>34</v>
      </c>
      <c r="E49" s="12" t="s">
        <v>49</v>
      </c>
      <c r="F49" s="12" t="s">
        <v>47</v>
      </c>
      <c r="G49" s="12" t="s">
        <v>28</v>
      </c>
      <c r="H49" s="12" t="s">
        <v>29</v>
      </c>
      <c r="I49" s="12" t="s">
        <v>43</v>
      </c>
      <c r="J49" s="12" t="s">
        <v>21</v>
      </c>
      <c r="K49" s="12" t="s">
        <v>19</v>
      </c>
      <c r="L49" s="12" t="s">
        <v>33</v>
      </c>
    </row>
    <row r="50" spans="1:12" x14ac:dyDescent="0.25">
      <c r="A50" s="7" t="s">
        <v>35</v>
      </c>
      <c r="E50" s="12">
        <v>2</v>
      </c>
      <c r="F50" s="12">
        <v>1</v>
      </c>
      <c r="G50" s="12">
        <v>2</v>
      </c>
      <c r="H50" s="12">
        <v>2</v>
      </c>
      <c r="I50" s="12">
        <v>2</v>
      </c>
      <c r="J50" s="12">
        <v>4</v>
      </c>
      <c r="K50" s="12">
        <v>-2</v>
      </c>
      <c r="L50" s="12">
        <v>-1</v>
      </c>
    </row>
    <row r="51" spans="1:12" x14ac:dyDescent="0.25">
      <c r="A51" s="7" t="s">
        <v>36</v>
      </c>
      <c r="E51" s="23">
        <f>H23</f>
        <v>0.12023851875388274</v>
      </c>
      <c r="F51" s="23">
        <f>H25</f>
        <v>0.79666553344126301</v>
      </c>
      <c r="G51" s="23">
        <f>H24</f>
        <v>1.1283868780088566</v>
      </c>
      <c r="H51" s="23">
        <f>H22</f>
        <v>2.8106524334567697</v>
      </c>
      <c r="I51" s="23">
        <f>H21</f>
        <v>1.2261543437421318E-2</v>
      </c>
      <c r="J51" s="23">
        <f>H20</f>
        <v>5.0041059200303692</v>
      </c>
      <c r="K51" s="12">
        <v>14</v>
      </c>
      <c r="L51" s="23">
        <v>1</v>
      </c>
    </row>
    <row r="52" spans="1:12" x14ac:dyDescent="0.25">
      <c r="A52" s="7" t="s">
        <v>37</v>
      </c>
      <c r="E52" s="12">
        <f>E50*E51</f>
        <v>0.24047703750776547</v>
      </c>
      <c r="F52" s="12">
        <f>F50*F51</f>
        <v>0.79666553344126301</v>
      </c>
      <c r="G52" s="12">
        <f t="shared" ref="G52" si="14">G50*G51</f>
        <v>2.2567737560177132</v>
      </c>
      <c r="H52" s="12">
        <f t="shared" ref="H52" si="15">H50*H51</f>
        <v>5.6213048669135395</v>
      </c>
      <c r="I52" s="12">
        <f t="shared" ref="I52" si="16">I50*I51</f>
        <v>2.4523086874842635E-2</v>
      </c>
      <c r="J52" s="12">
        <f>J50*J51</f>
        <v>20.016423680121477</v>
      </c>
      <c r="K52" s="12">
        <f t="shared" ref="K52:L52" si="17">K50*K51</f>
        <v>-28</v>
      </c>
      <c r="L52" s="12">
        <f t="shared" si="17"/>
        <v>-1</v>
      </c>
    </row>
    <row r="53" spans="1:12" x14ac:dyDescent="0.25">
      <c r="A53" s="7" t="s">
        <v>38</v>
      </c>
      <c r="J53" s="21">
        <f>SUM(E52:J52)</f>
        <v>28.956167960876598</v>
      </c>
      <c r="L53" s="12">
        <f>K52+L52</f>
        <v>-29</v>
      </c>
    </row>
    <row r="54" spans="1:12" x14ac:dyDescent="0.25">
      <c r="A54" s="7" t="s">
        <v>39</v>
      </c>
    </row>
    <row r="55" spans="1:12" x14ac:dyDescent="0.25">
      <c r="A55" s="7" t="s">
        <v>40</v>
      </c>
    </row>
    <row r="60" spans="1:12" x14ac:dyDescent="0.25">
      <c r="I60" s="21"/>
      <c r="K60" s="21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Marsturite</vt:lpstr>
      <vt:lpstr>Marsturite!Print_Area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</cp:lastModifiedBy>
  <cp:lastPrinted>2014-10-02T23:35:20Z</cp:lastPrinted>
  <dcterms:created xsi:type="dcterms:W3CDTF">2013-02-13T18:48:10Z</dcterms:created>
  <dcterms:modified xsi:type="dcterms:W3CDTF">2014-12-01T22:35:56Z</dcterms:modified>
</cp:coreProperties>
</file>