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819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5" i="1" l="1"/>
  <c r="B35" i="1" s="1"/>
  <c r="E15" i="1"/>
  <c r="B23" i="1" s="1"/>
  <c r="F15" i="1"/>
  <c r="B36" i="1" s="1"/>
  <c r="G15" i="1"/>
  <c r="B26" i="1" s="1"/>
  <c r="H15" i="1"/>
  <c r="B27" i="1" s="1"/>
  <c r="I15" i="1"/>
  <c r="B29" i="1" s="1"/>
  <c r="J15" i="1"/>
  <c r="B30" i="1" s="1"/>
  <c r="K15" i="1"/>
  <c r="B28" i="1" s="1"/>
  <c r="L15" i="1"/>
  <c r="B39" i="1" s="1"/>
  <c r="M15" i="1"/>
  <c r="B41" i="1" s="1"/>
  <c r="N15" i="1"/>
  <c r="B25" i="1" s="1"/>
  <c r="O15" i="1"/>
  <c r="B31" i="1" s="1"/>
  <c r="P15" i="1"/>
  <c r="B32" i="1" s="1"/>
  <c r="Q15" i="1"/>
  <c r="B34" i="1" s="1"/>
  <c r="R15" i="1"/>
  <c r="B33" i="1" s="1"/>
  <c r="S15" i="1"/>
  <c r="B24" i="1" s="1"/>
  <c r="T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C16" i="1"/>
  <c r="C15" i="1"/>
  <c r="B22" i="1" s="1"/>
  <c r="C34" i="1" l="1"/>
  <c r="D34" i="1" s="1"/>
  <c r="E34" i="1" s="1"/>
  <c r="C33" i="1"/>
  <c r="D33" i="1" s="1"/>
  <c r="E33" i="1" s="1"/>
  <c r="B43" i="1" l="1"/>
  <c r="B42" i="1"/>
  <c r="B44" i="1" s="1"/>
  <c r="D41" i="1"/>
  <c r="E41" i="1" s="1"/>
  <c r="D40" i="1"/>
  <c r="E40" i="1" s="1"/>
  <c r="D39" i="1"/>
  <c r="E39" i="1" s="1"/>
  <c r="E38" i="1"/>
  <c r="D37" i="1"/>
  <c r="E37" i="1" s="1"/>
  <c r="D36" i="1"/>
  <c r="E36" i="1" s="1"/>
  <c r="D35" i="1"/>
  <c r="E35" i="1" s="1"/>
  <c r="D32" i="1"/>
  <c r="E32" i="1" s="1"/>
  <c r="C31" i="1"/>
  <c r="D31" i="1" s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E42" i="1" l="1"/>
  <c r="E43" i="1"/>
  <c r="E44" i="1" l="1"/>
  <c r="D51" i="1" s="1"/>
  <c r="F27" i="1" l="1"/>
  <c r="G27" i="1" s="1"/>
  <c r="F31" i="1"/>
  <c r="G31" i="1" s="1"/>
  <c r="F23" i="1"/>
  <c r="G23" i="1" s="1"/>
  <c r="F28" i="1"/>
  <c r="G28" i="1" s="1"/>
  <c r="F32" i="1"/>
  <c r="G32" i="1" s="1"/>
  <c r="F24" i="1"/>
  <c r="G24" i="1" s="1"/>
  <c r="F25" i="1"/>
  <c r="G25" i="1" s="1"/>
  <c r="F29" i="1"/>
  <c r="G29" i="1" s="1"/>
  <c r="F33" i="1"/>
  <c r="G33" i="1" s="1"/>
  <c r="F26" i="1"/>
  <c r="G26" i="1" s="1"/>
  <c r="F30" i="1"/>
  <c r="G30" i="1" s="1"/>
  <c r="F34" i="1"/>
  <c r="G34" i="1" s="1"/>
  <c r="F22" i="1"/>
  <c r="G22" i="1" s="1"/>
  <c r="F35" i="1"/>
  <c r="G35" i="1" s="1"/>
  <c r="F39" i="1"/>
  <c r="G39" i="1" s="1"/>
  <c r="F41" i="1"/>
  <c r="G41" i="1" s="1"/>
  <c r="K24" i="1" s="1"/>
  <c r="F37" i="1"/>
  <c r="G37" i="1" s="1"/>
  <c r="K25" i="1" s="1"/>
  <c r="F40" i="1"/>
  <c r="G40" i="1" s="1"/>
  <c r="F36" i="1"/>
  <c r="G36" i="1" s="1"/>
  <c r="K22" i="1" l="1"/>
  <c r="K23" i="1"/>
</calcChain>
</file>

<file path=xl/sharedStrings.xml><?xml version="1.0" encoding="utf-8"?>
<sst xmlns="http://schemas.openxmlformats.org/spreadsheetml/2006/main" count="129" uniqueCount="63">
  <si>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</si>
  <si>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</si>
  <si>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</si>
  <si>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</si>
  <si>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</si>
  <si>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</si>
  <si>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</si>
  <si>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</si>
  <si>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CaO</t>
  </si>
  <si>
    <t>SrO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</si>
  <si>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</si>
  <si>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</si>
  <si>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</si>
  <si>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</si>
  <si>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</si>
  <si>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</si>
  <si>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</si>
  <si>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</si>
  <si>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</si>
  <si>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</si>
  <si>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</si>
  <si>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</si>
  <si>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R070412.</t>
  </si>
  <si>
    <t>Point#</t>
  </si>
  <si>
    <t>Comment</t>
  </si>
  <si>
    <t>Total</t>
  </si>
  <si>
    <t>SiO2</t>
  </si>
  <si>
    <t>ThO2</t>
  </si>
  <si>
    <t>La2O3</t>
  </si>
  <si>
    <t>Ce2O3</t>
  </si>
  <si>
    <t>Nd2O3</t>
  </si>
  <si>
    <t>Sm2O3</t>
  </si>
  <si>
    <t>Pr2O3</t>
  </si>
  <si>
    <t>P2O5</t>
  </si>
  <si>
    <t>Y2O3</t>
  </si>
  <si>
    <t>Eu2O3</t>
  </si>
  <si>
    <t>Gd2O3</t>
  </si>
  <si>
    <t>Dy2O3</t>
  </si>
  <si>
    <t>Tb2O3</t>
  </si>
  <si>
    <t>UO2</t>
  </si>
  <si>
    <t>Average</t>
  </si>
  <si>
    <t>Std Dev</t>
  </si>
  <si>
    <t>Sample Description: Britholite-(Ce) R070412</t>
  </si>
  <si>
    <r>
      <t>(Ce,Ca)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(SiO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OH</t>
    </r>
  </si>
  <si>
    <r>
      <t>SiO</t>
    </r>
    <r>
      <rPr>
        <b/>
        <vertAlign val="subscript"/>
        <sz val="10"/>
        <rFont val="Arial"/>
        <family val="2"/>
      </rPr>
      <t>2</t>
    </r>
  </si>
  <si>
    <r>
      <t>ThO</t>
    </r>
    <r>
      <rPr>
        <b/>
        <vertAlign val="subscript"/>
        <sz val="10"/>
        <rFont val="Arial"/>
        <family val="2"/>
      </rPr>
      <t>2</t>
    </r>
  </si>
  <si>
    <r>
      <t>La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</si>
  <si>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Ce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</si>
  <si>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Nd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</si>
  <si>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Pr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</si>
  <si>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Sm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</si>
  <si>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P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5</t>
    </r>
  </si>
  <si>
    <r>
      <t>Y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</si>
  <si>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Eu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</si>
  <si>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Gd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</si>
  <si>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Tb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</si>
  <si>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Dy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</si>
  <si>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UO</t>
    </r>
    <r>
      <rPr>
        <b/>
        <vertAlign val="subscript"/>
        <sz val="10"/>
        <rFont val="Arial"/>
        <family val="2"/>
      </rPr>
      <t>2</t>
    </r>
  </si>
  <si>
    <t xml:space="preserve">F = </t>
  </si>
  <si>
    <t xml:space="preserve">OH = </t>
  </si>
  <si>
    <t xml:space="preserve">Si + P = </t>
  </si>
  <si>
    <t xml:space="preserve">REE + Ca + Sr + Th = </t>
  </si>
  <si>
    <r>
      <t>(Ce</t>
    </r>
    <r>
      <rPr>
        <vertAlign val="subscript"/>
        <sz val="11"/>
        <color theme="1"/>
        <rFont val="Calibri"/>
        <family val="2"/>
        <scheme val="minor"/>
      </rPr>
      <t>1.31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0.76</t>
    </r>
    <r>
      <rPr>
        <sz val="11"/>
        <color theme="1"/>
        <rFont val="Calibri"/>
        <family val="2"/>
        <scheme val="minor"/>
      </rPr>
      <t>Nd</t>
    </r>
    <r>
      <rPr>
        <vertAlign val="subscript"/>
        <sz val="11"/>
        <color theme="1"/>
        <rFont val="Calibri"/>
        <family val="2"/>
        <scheme val="minor"/>
      </rPr>
      <t>0.41</t>
    </r>
    <r>
      <rPr>
        <sz val="11"/>
        <color theme="1"/>
        <rFont val="Calibri"/>
        <family val="2"/>
        <scheme val="minor"/>
      </rPr>
      <t>Pr</t>
    </r>
    <r>
      <rPr>
        <vertAlign val="subscript"/>
        <sz val="11"/>
        <color theme="1"/>
        <rFont val="Calibri"/>
        <family val="2"/>
        <scheme val="minor"/>
      </rPr>
      <t>0.12</t>
    </r>
    <r>
      <rPr>
        <sz val="11"/>
        <color theme="1"/>
        <rFont val="Calibri"/>
        <family val="2"/>
        <scheme val="minor"/>
      </rPr>
      <t>Y</t>
    </r>
    <r>
      <rPr>
        <vertAlign val="subscript"/>
        <sz val="11"/>
        <color theme="1"/>
        <rFont val="Calibri"/>
        <family val="2"/>
        <scheme val="minor"/>
      </rPr>
      <t>0.08</t>
    </r>
    <r>
      <rPr>
        <sz val="11"/>
        <color theme="1"/>
        <rFont val="Calibri"/>
        <family val="2"/>
        <scheme val="minor"/>
      </rPr>
      <t>Sm</t>
    </r>
    <r>
      <rPr>
        <vertAlign val="subscript"/>
        <sz val="11"/>
        <color theme="1"/>
        <rFont val="Calibri"/>
        <family val="2"/>
        <scheme val="minor"/>
      </rPr>
      <t>0.06</t>
    </r>
    <r>
      <rPr>
        <sz val="11"/>
        <color theme="1"/>
        <rFont val="Calibri"/>
        <family val="2"/>
        <scheme val="minor"/>
      </rPr>
      <t>Gd</t>
    </r>
    <r>
      <rPr>
        <vertAlign val="subscript"/>
        <sz val="11"/>
        <color theme="1"/>
        <rFont val="Calibri"/>
        <family val="2"/>
        <scheme val="minor"/>
      </rPr>
      <t>0.05</t>
    </r>
    <r>
      <rPr>
        <sz val="11"/>
        <color theme="1"/>
        <rFont val="Calibri"/>
        <family val="2"/>
        <scheme val="minor"/>
      </rPr>
      <t>Dy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Eu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1.90</t>
    </r>
    <r>
      <rPr>
        <sz val="11"/>
        <color theme="1"/>
        <rFont val="Calibri"/>
        <family val="2"/>
        <scheme val="minor"/>
      </rPr>
      <t>Sr</t>
    </r>
    <r>
      <rPr>
        <vertAlign val="subscript"/>
        <sz val="11"/>
        <color theme="1"/>
        <rFont val="Calibri"/>
        <family val="2"/>
        <scheme val="minor"/>
      </rPr>
      <t>0.03</t>
    </r>
    <r>
      <rPr>
        <sz val="11"/>
        <color theme="1"/>
        <rFont val="Calibri"/>
        <family val="2"/>
        <scheme val="minor"/>
      </rPr>
      <t>Th</t>
    </r>
    <r>
      <rPr>
        <vertAlign val="subscript"/>
        <sz val="11"/>
        <color theme="1"/>
        <rFont val="Calibri"/>
        <family val="2"/>
        <scheme val="minor"/>
      </rPr>
      <t>0.03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Σ=4.78</t>
    </r>
    <r>
      <rPr>
        <sz val="11"/>
        <color theme="1"/>
        <rFont val="Calibri"/>
        <family val="2"/>
        <scheme val="minor"/>
      </rPr>
      <t>(Si</t>
    </r>
    <r>
      <rPr>
        <vertAlign val="subscript"/>
        <sz val="11"/>
        <color theme="1"/>
        <rFont val="Calibri"/>
        <family val="2"/>
        <scheme val="minor"/>
      </rPr>
      <t>2.48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0.50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Σ=2.98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(OH</t>
    </r>
    <r>
      <rPr>
        <vertAlign val="subscript"/>
        <sz val="11"/>
        <color theme="1"/>
        <rFont val="Calibri"/>
        <family val="2"/>
        <scheme val="minor"/>
      </rPr>
      <t>0.45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theme="1"/>
        <rFont val="Calibri"/>
        <family val="2"/>
        <scheme val="minor"/>
      </rPr>
      <t>0.68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Σ=1.13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</si>
</sst>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2" fontId="0" fillId="0" borderId="2" xfId="0" applyNumberFormat="1" applyBorder="1"/>
    <xf numFmtId="0" fontId="0" fillId="0" borderId="3" xfId="0" applyBorder="1"/>
    <xf numFmtId="2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0" fontId="4" fillId="0" borderId="0" xfId="0" applyFont="1"/>
    <xf numFmtId="0" fontId="0" fillId="0" borderId="0" xfId="0" applyFont="1"/>
    <xf numFmtId="0" fontId="4" fillId="0" borderId="2" xfId="0" applyFont="1" applyBorder="1"/>
    <xf numFmtId="0" fontId="4" fillId="0" borderId="3" xfId="0" applyFont="1" applyBorder="1"/>
    <xf numFmtId="0" fontId="1" fillId="0" borderId="3" xfId="0" applyFont="1" applyBorder="1"/>
    <xf numFmtId="0" fontId="0" fillId="0" borderId="0" xfId="0" applyAlignment="1">
      <alignment horizontal="right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abSelected="1" topLeftCell="B18" workbookViewId="0">
      <selection activeCell="I27" sqref="I27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1.28515625" customWidth="1"/>
    <col min="7" max="7" width="13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20" x14ac:dyDescent="0.25">
      <c r="A1" s="1" t="s">
        <v>0</v>
      </c>
      <c r="B1" s="2"/>
      <c r="C1" s="2"/>
      <c r="D1" s="2"/>
    </row>
    <row r="2" spans="1:20" x14ac:dyDescent="0.25">
      <c r="A2" t="s">
        <v>23</v>
      </c>
      <c r="B2" t="s">
        <v>24</v>
      </c>
      <c r="C2" t="s">
        <v>26</v>
      </c>
      <c r="D2" t="s">
        <v>8</v>
      </c>
      <c r="E2" t="s">
        <v>27</v>
      </c>
      <c r="F2" t="s">
        <v>9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M2" t="s">
        <v>13</v>
      </c>
      <c r="N2" t="s">
        <v>34</v>
      </c>
      <c r="O2" t="s">
        <v>35</v>
      </c>
      <c r="P2" t="s">
        <v>36</v>
      </c>
      <c r="Q2" t="s">
        <v>37</v>
      </c>
      <c r="R2" t="s">
        <v>38</v>
      </c>
      <c r="S2" t="s">
        <v>39</v>
      </c>
      <c r="T2" t="s">
        <v>25</v>
      </c>
    </row>
    <row r="3" spans="1:20" x14ac:dyDescent="0.25">
      <c r="A3">
        <v>16</v>
      </c>
      <c r="B3" t="s">
        <v>22</v>
      </c>
      <c r="C3">
        <v>18.453620000000001</v>
      </c>
      <c r="D3">
        <v>13.42897</v>
      </c>
      <c r="E3">
        <v>0.69263600000000003</v>
      </c>
      <c r="F3">
        <v>0.28151900000000002</v>
      </c>
      <c r="G3">
        <v>15.672219999999999</v>
      </c>
      <c r="H3">
        <v>26.36279</v>
      </c>
      <c r="I3">
        <v>8.3976489999999995</v>
      </c>
      <c r="J3">
        <v>1.160398</v>
      </c>
      <c r="K3">
        <v>2.43791</v>
      </c>
      <c r="L3">
        <v>4.6264760000000003</v>
      </c>
      <c r="M3">
        <v>1.5380860000000001</v>
      </c>
      <c r="N3">
        <v>1.087577</v>
      </c>
      <c r="O3">
        <v>0.20838000000000001</v>
      </c>
      <c r="P3">
        <v>1.0727249999999999</v>
      </c>
      <c r="Q3">
        <v>0.36414600000000003</v>
      </c>
      <c r="R3">
        <v>1.2E-5</v>
      </c>
      <c r="S3">
        <v>0.11475299999999999</v>
      </c>
      <c r="T3">
        <v>95.899860000000004</v>
      </c>
    </row>
    <row r="4" spans="1:20" x14ac:dyDescent="0.25">
      <c r="A4">
        <v>18</v>
      </c>
      <c r="B4" t="s">
        <v>22</v>
      </c>
      <c r="C4">
        <v>18.409590000000001</v>
      </c>
      <c r="D4">
        <v>13.29785</v>
      </c>
      <c r="E4">
        <v>0.86909499999999995</v>
      </c>
      <c r="F4">
        <v>0.49771199999999999</v>
      </c>
      <c r="G4">
        <v>15.37139</v>
      </c>
      <c r="H4">
        <v>26.935269999999999</v>
      </c>
      <c r="I4">
        <v>8.6332240000000002</v>
      </c>
      <c r="J4">
        <v>1.166696</v>
      </c>
      <c r="K4">
        <v>2.6063839999999998</v>
      </c>
      <c r="L4">
        <v>4.4604819999999998</v>
      </c>
      <c r="M4">
        <v>1.17517</v>
      </c>
      <c r="N4">
        <v>1.0775429999999999</v>
      </c>
      <c r="O4">
        <v>0.29500599999999999</v>
      </c>
      <c r="P4">
        <v>1.0965879999999999</v>
      </c>
      <c r="Q4">
        <v>0.45341900000000002</v>
      </c>
      <c r="R4">
        <v>0.118602</v>
      </c>
      <c r="S4">
        <v>0.13000300000000001</v>
      </c>
      <c r="T4">
        <v>96.594030000000004</v>
      </c>
    </row>
    <row r="5" spans="1:20" x14ac:dyDescent="0.25">
      <c r="A5">
        <v>19</v>
      </c>
      <c r="B5" t="s">
        <v>22</v>
      </c>
      <c r="C5">
        <v>18.749400000000001</v>
      </c>
      <c r="D5">
        <v>13.049720000000001</v>
      </c>
      <c r="E5">
        <v>0.88195699999999999</v>
      </c>
      <c r="F5">
        <v>0.41020600000000002</v>
      </c>
      <c r="G5">
        <v>15.516170000000001</v>
      </c>
      <c r="H5">
        <v>26.90765</v>
      </c>
      <c r="I5">
        <v>8.3636379999999999</v>
      </c>
      <c r="J5">
        <v>1.387626</v>
      </c>
      <c r="K5">
        <v>2.537544</v>
      </c>
      <c r="L5">
        <v>4.4080349999999999</v>
      </c>
      <c r="M5">
        <v>1.7461</v>
      </c>
      <c r="N5">
        <v>1.1353869999999999</v>
      </c>
      <c r="O5">
        <v>0.36685499999999999</v>
      </c>
      <c r="P5">
        <v>1.013061</v>
      </c>
      <c r="Q5">
        <v>0.54695199999999999</v>
      </c>
      <c r="R5">
        <v>7.3966000000000004E-2</v>
      </c>
      <c r="S5">
        <v>4.7296999999999999E-2</v>
      </c>
      <c r="T5">
        <v>97.141559999999998</v>
      </c>
    </row>
    <row r="6" spans="1:20" x14ac:dyDescent="0.25">
      <c r="A6">
        <v>21</v>
      </c>
      <c r="B6" t="s">
        <v>22</v>
      </c>
      <c r="C6">
        <v>19.076979999999999</v>
      </c>
      <c r="D6">
        <v>13.056509999999999</v>
      </c>
      <c r="E6">
        <v>0.88404400000000005</v>
      </c>
      <c r="F6">
        <v>0.50100199999999995</v>
      </c>
      <c r="G6">
        <v>15.445970000000001</v>
      </c>
      <c r="H6">
        <v>26.895119999999999</v>
      </c>
      <c r="I6">
        <v>8.7066339999999993</v>
      </c>
      <c r="J6">
        <v>1.2271920000000001</v>
      </c>
      <c r="K6">
        <v>2.4739499999999999</v>
      </c>
      <c r="L6">
        <v>4.0352670000000002</v>
      </c>
      <c r="M6">
        <v>1.699093</v>
      </c>
      <c r="N6">
        <v>1.140468</v>
      </c>
      <c r="O6">
        <v>0.30749199999999999</v>
      </c>
      <c r="P6">
        <v>1.1412</v>
      </c>
      <c r="Q6">
        <v>0.48401100000000002</v>
      </c>
      <c r="R6">
        <v>5.0035999999999997E-2</v>
      </c>
      <c r="S6">
        <v>0.15371499999999999</v>
      </c>
      <c r="T6">
        <v>97.278689999999997</v>
      </c>
    </row>
    <row r="7" spans="1:20" x14ac:dyDescent="0.25">
      <c r="A7">
        <v>23</v>
      </c>
      <c r="B7" t="s">
        <v>22</v>
      </c>
      <c r="C7">
        <v>18.598490000000002</v>
      </c>
      <c r="D7">
        <v>13.169879999999999</v>
      </c>
      <c r="E7">
        <v>0.88065499999999997</v>
      </c>
      <c r="F7">
        <v>0.55439000000000005</v>
      </c>
      <c r="G7">
        <v>15.30822</v>
      </c>
      <c r="H7">
        <v>26.560459999999999</v>
      </c>
      <c r="I7">
        <v>8.9202259999999995</v>
      </c>
      <c r="J7">
        <v>1.3998820000000001</v>
      </c>
      <c r="K7">
        <v>2.6794389999999999</v>
      </c>
      <c r="L7">
        <v>4.3134139999999999</v>
      </c>
      <c r="M7">
        <v>1.5625020000000001</v>
      </c>
      <c r="N7">
        <v>1.0422800000000001</v>
      </c>
      <c r="O7">
        <v>0.338561</v>
      </c>
      <c r="P7">
        <v>1.0943909999999999</v>
      </c>
      <c r="Q7">
        <v>0.52627800000000002</v>
      </c>
      <c r="R7">
        <v>2.4787E-2</v>
      </c>
      <c r="S7">
        <v>0.156307</v>
      </c>
      <c r="T7">
        <v>97.130160000000004</v>
      </c>
    </row>
    <row r="8" spans="1:20" x14ac:dyDescent="0.25">
      <c r="A8">
        <v>24</v>
      </c>
      <c r="B8" t="s">
        <v>22</v>
      </c>
      <c r="C8">
        <v>18.615780000000001</v>
      </c>
      <c r="D8">
        <v>13.365769999999999</v>
      </c>
      <c r="E8">
        <v>0.81203000000000003</v>
      </c>
      <c r="F8">
        <v>0.43444100000000002</v>
      </c>
      <c r="G8">
        <v>15.187849999999999</v>
      </c>
      <c r="H8">
        <v>26.558</v>
      </c>
      <c r="I8">
        <v>8.3617790000000003</v>
      </c>
      <c r="J8">
        <v>1.080946</v>
      </c>
      <c r="K8">
        <v>2.6807120000000002</v>
      </c>
      <c r="L8">
        <v>4.6437609999999996</v>
      </c>
      <c r="M8">
        <v>1.622895</v>
      </c>
      <c r="N8">
        <v>1.042313</v>
      </c>
      <c r="O8">
        <v>0.142289</v>
      </c>
      <c r="P8">
        <v>1.104773</v>
      </c>
      <c r="Q8">
        <v>0.39228299999999999</v>
      </c>
      <c r="R8">
        <v>9.9127999999999994E-2</v>
      </c>
      <c r="S8">
        <v>0.16142500000000001</v>
      </c>
      <c r="T8">
        <v>96.306169999999995</v>
      </c>
    </row>
    <row r="9" spans="1:20" x14ac:dyDescent="0.25">
      <c r="A9">
        <v>25</v>
      </c>
      <c r="B9" t="s">
        <v>22</v>
      </c>
      <c r="C9">
        <v>18.52693</v>
      </c>
      <c r="D9">
        <v>13.38842</v>
      </c>
      <c r="E9">
        <v>0.87258100000000005</v>
      </c>
      <c r="F9">
        <v>0.43604500000000002</v>
      </c>
      <c r="G9">
        <v>15.420970000000001</v>
      </c>
      <c r="H9">
        <v>26.192769999999999</v>
      </c>
      <c r="I9">
        <v>8.8600460000000005</v>
      </c>
      <c r="J9">
        <v>1.256947</v>
      </c>
      <c r="K9">
        <v>2.3983639999999999</v>
      </c>
      <c r="L9">
        <v>4.3693860000000004</v>
      </c>
      <c r="M9">
        <v>1.6467890000000001</v>
      </c>
      <c r="N9">
        <v>1.064119</v>
      </c>
      <c r="O9">
        <v>0.33460800000000002</v>
      </c>
      <c r="P9">
        <v>1.1132219999999999</v>
      </c>
      <c r="Q9">
        <v>0.45711800000000002</v>
      </c>
      <c r="R9">
        <v>1.2E-5</v>
      </c>
      <c r="S9">
        <v>0.20474899999999999</v>
      </c>
      <c r="T9">
        <v>96.543080000000003</v>
      </c>
    </row>
    <row r="10" spans="1:20" x14ac:dyDescent="0.25">
      <c r="A10">
        <v>26</v>
      </c>
      <c r="B10" t="s">
        <v>22</v>
      </c>
      <c r="C10">
        <v>18.635370000000002</v>
      </c>
      <c r="D10">
        <v>13.55711</v>
      </c>
      <c r="E10">
        <v>0.80395099999999997</v>
      </c>
      <c r="F10">
        <v>0.35598000000000002</v>
      </c>
      <c r="G10">
        <v>15.34665</v>
      </c>
      <c r="H10">
        <v>26.524699999999999</v>
      </c>
      <c r="I10">
        <v>8.5839700000000008</v>
      </c>
      <c r="J10">
        <v>1.2284660000000001</v>
      </c>
      <c r="K10">
        <v>2.5118339999999999</v>
      </c>
      <c r="L10">
        <v>4.6258090000000003</v>
      </c>
      <c r="M10">
        <v>1.735392</v>
      </c>
      <c r="N10">
        <v>1.048813</v>
      </c>
      <c r="O10">
        <v>0.19079299999999999</v>
      </c>
      <c r="P10">
        <v>1.1539889999999999</v>
      </c>
      <c r="Q10">
        <v>0.49948100000000001</v>
      </c>
      <c r="R10">
        <v>0.16983899999999999</v>
      </c>
      <c r="S10">
        <v>0.116179</v>
      </c>
      <c r="T10">
        <v>97.088319999999996</v>
      </c>
    </row>
    <row r="11" spans="1:20" x14ac:dyDescent="0.25">
      <c r="A11">
        <v>27</v>
      </c>
      <c r="B11" t="s">
        <v>22</v>
      </c>
      <c r="C11">
        <v>18.009989999999998</v>
      </c>
      <c r="D11">
        <v>13.38932</v>
      </c>
      <c r="E11">
        <v>0.66853499999999999</v>
      </c>
      <c r="F11">
        <v>0.447266</v>
      </c>
      <c r="G11">
        <v>15.33724</v>
      </c>
      <c r="H11">
        <v>26.54205</v>
      </c>
      <c r="I11">
        <v>8.6623979999999996</v>
      </c>
      <c r="J11">
        <v>1.0471889999999999</v>
      </c>
      <c r="K11">
        <v>2.4843999999999999</v>
      </c>
      <c r="L11">
        <v>4.7973840000000001</v>
      </c>
      <c r="M11">
        <v>1.701535</v>
      </c>
      <c r="N11">
        <v>1.0591790000000001</v>
      </c>
      <c r="O11">
        <v>0.34212999999999999</v>
      </c>
      <c r="P11">
        <v>0.91424499999999997</v>
      </c>
      <c r="Q11">
        <v>0.442635</v>
      </c>
      <c r="R11">
        <v>0.132883</v>
      </c>
      <c r="S11">
        <v>6.4974000000000004E-2</v>
      </c>
      <c r="T11">
        <v>96.043360000000007</v>
      </c>
    </row>
    <row r="12" spans="1:20" x14ac:dyDescent="0.25">
      <c r="A12">
        <v>29</v>
      </c>
      <c r="B12" t="s">
        <v>22</v>
      </c>
      <c r="C12">
        <v>18.233270000000001</v>
      </c>
      <c r="D12">
        <v>13.234680000000001</v>
      </c>
      <c r="E12">
        <v>0.80973700000000004</v>
      </c>
      <c r="F12">
        <v>0.43680000000000002</v>
      </c>
      <c r="G12">
        <v>15.37828</v>
      </c>
      <c r="H12">
        <v>26.69933</v>
      </c>
      <c r="I12">
        <v>8.6398530000000004</v>
      </c>
      <c r="J12">
        <v>1.053363</v>
      </c>
      <c r="K12">
        <v>2.5934560000000002</v>
      </c>
      <c r="L12">
        <v>4.2994620000000001</v>
      </c>
      <c r="M12">
        <v>1.629656</v>
      </c>
      <c r="N12">
        <v>1.0259819999999999</v>
      </c>
      <c r="O12">
        <v>0.26636700000000002</v>
      </c>
      <c r="P12">
        <v>1.063844</v>
      </c>
      <c r="Q12">
        <v>0.45823900000000001</v>
      </c>
      <c r="R12">
        <v>6.0963999999999997E-2</v>
      </c>
      <c r="S12">
        <v>0.141676</v>
      </c>
      <c r="T12">
        <v>96.024959999999993</v>
      </c>
    </row>
    <row r="13" spans="1:20" x14ac:dyDescent="0.25">
      <c r="A13">
        <v>30</v>
      </c>
      <c r="B13" t="s">
        <v>22</v>
      </c>
      <c r="C13">
        <v>18.657299999999999</v>
      </c>
      <c r="D13">
        <v>12.768179999999999</v>
      </c>
      <c r="E13">
        <v>1.071631</v>
      </c>
      <c r="F13">
        <v>0.46359299999999998</v>
      </c>
      <c r="G13">
        <v>15.092840000000001</v>
      </c>
      <c r="H13">
        <v>26.65418</v>
      </c>
      <c r="I13">
        <v>8.7154830000000008</v>
      </c>
      <c r="J13">
        <v>1.1674549999999999</v>
      </c>
      <c r="K13">
        <v>2.6858849999999999</v>
      </c>
      <c r="L13">
        <v>4.0628780000000004</v>
      </c>
      <c r="M13">
        <v>1.5477749999999999</v>
      </c>
      <c r="N13">
        <v>1.126441</v>
      </c>
      <c r="O13">
        <v>0.18338399999999999</v>
      </c>
      <c r="P13">
        <v>1.2210000000000001</v>
      </c>
      <c r="Q13">
        <v>0.463418</v>
      </c>
      <c r="R13">
        <v>1.7398E-2</v>
      </c>
      <c r="S13">
        <v>6.8962999999999997E-2</v>
      </c>
      <c r="T13">
        <v>95.96781</v>
      </c>
    </row>
    <row r="14" spans="1:20" x14ac:dyDescent="0.25">
      <c r="C14" s="23" t="s">
        <v>26</v>
      </c>
      <c r="D14" s="23" t="s">
        <v>8</v>
      </c>
      <c r="E14" s="23" t="s">
        <v>27</v>
      </c>
      <c r="F14" s="23" t="s">
        <v>9</v>
      </c>
      <c r="G14" s="23" t="s">
        <v>28</v>
      </c>
      <c r="H14" s="23" t="s">
        <v>29</v>
      </c>
      <c r="I14" s="23" t="s">
        <v>30</v>
      </c>
      <c r="J14" s="23" t="s">
        <v>31</v>
      </c>
      <c r="K14" s="23" t="s">
        <v>32</v>
      </c>
      <c r="L14" s="23" t="s">
        <v>33</v>
      </c>
      <c r="M14" s="23" t="s">
        <v>13</v>
      </c>
      <c r="N14" s="23" t="s">
        <v>34</v>
      </c>
      <c r="O14" s="23" t="s">
        <v>35</v>
      </c>
      <c r="P14" s="23" t="s">
        <v>36</v>
      </c>
      <c r="Q14" s="23" t="s">
        <v>37</v>
      </c>
      <c r="R14" s="23" t="s">
        <v>38</v>
      </c>
      <c r="S14" s="23" t="s">
        <v>39</v>
      </c>
      <c r="T14" t="s">
        <v>25</v>
      </c>
    </row>
    <row r="15" spans="1:20" x14ac:dyDescent="0.25">
      <c r="B15" t="s">
        <v>40</v>
      </c>
      <c r="C15">
        <f>AVERAGE(C3:C13)</f>
        <v>18.542429090909089</v>
      </c>
      <c r="D15">
        <f>AVERAGE(D3:D13)</f>
        <v>13.246037272727271</v>
      </c>
      <c r="E15">
        <f>AVERAGE(E3:E13)</f>
        <v>0.84062290909090909</v>
      </c>
      <c r="F15">
        <f>AVERAGE(F3:F13)</f>
        <v>0.43808672727272735</v>
      </c>
      <c r="G15">
        <f>AVERAGE(G3:G13)</f>
        <v>15.37070909090909</v>
      </c>
      <c r="H15">
        <f>AVERAGE(H3:H13)</f>
        <v>26.621119999999998</v>
      </c>
      <c r="I15">
        <f>AVERAGE(I3:I13)</f>
        <v>8.6222636363636376</v>
      </c>
      <c r="J15">
        <f>AVERAGE(J3:J13)</f>
        <v>1.1978327272727272</v>
      </c>
      <c r="K15">
        <f>AVERAGE(K3:K13)</f>
        <v>2.5536252727272726</v>
      </c>
      <c r="L15">
        <f>AVERAGE(L3:L13)</f>
        <v>4.4220321818181816</v>
      </c>
      <c r="M15">
        <f>AVERAGE(M3:M13)</f>
        <v>1.6004539090909093</v>
      </c>
      <c r="N15">
        <f>AVERAGE(N3:N13)</f>
        <v>1.0772820000000001</v>
      </c>
      <c r="O15">
        <f>AVERAGE(O3:O13)</f>
        <v>0.27053318181818181</v>
      </c>
      <c r="P15">
        <f>AVERAGE(P3:P13)</f>
        <v>1.0899125454545453</v>
      </c>
      <c r="Q15">
        <f>AVERAGE(Q3:Q13)</f>
        <v>0.46254363636363638</v>
      </c>
      <c r="R15">
        <f>AVERAGE(R3:R13)</f>
        <v>6.7966090909090907E-2</v>
      </c>
      <c r="S15">
        <f>AVERAGE(S3:S13)</f>
        <v>0.12364009090909089</v>
      </c>
      <c r="T15">
        <f>AVERAGE(T3:T13)</f>
        <v>96.547090909090912</v>
      </c>
    </row>
    <row r="16" spans="1:20" x14ac:dyDescent="0.25">
      <c r="A16" s="3"/>
      <c r="B16" t="s">
        <v>41</v>
      </c>
      <c r="C16">
        <f>STDEVP(C3:C13)</f>
        <v>0.26350476636898545</v>
      </c>
      <c r="D16">
        <f>STDEVP(D3:D13)</f>
        <v>0.2125155480126277</v>
      </c>
      <c r="E16">
        <f>STDEVP(E3:E13)</f>
        <v>0.10225808728849103</v>
      </c>
      <c r="F16">
        <f>STDEVP(F3:F13)</f>
        <v>6.9952063728203492E-2</v>
      </c>
      <c r="G16">
        <f>STDEVP(G3:G13)</f>
        <v>0.14664999621576072</v>
      </c>
      <c r="H16">
        <f>STDEVP(H3:H13)</f>
        <v>0.22084675760684036</v>
      </c>
      <c r="I16">
        <f>STDEVP(I3:I13)</f>
        <v>0.17833271154235725</v>
      </c>
      <c r="J16">
        <f>STDEVP(J3:J13)</f>
        <v>0.113882498894168</v>
      </c>
      <c r="K16">
        <f>STDEVP(K3:K13)</f>
        <v>9.7460587952343761E-2</v>
      </c>
      <c r="L16">
        <f>STDEVP(L3:L13)</f>
        <v>0.23026096732337026</v>
      </c>
      <c r="M16">
        <f>STDEVP(M3:M13)</f>
        <v>0.15131034002308244</v>
      </c>
      <c r="N16">
        <f>STDEVP(N3:N13)</f>
        <v>3.8473665316799362E-2</v>
      </c>
      <c r="O16">
        <f>STDEVP(O3:O13)</f>
        <v>7.3473964599488947E-2</v>
      </c>
      <c r="P16">
        <f>STDEVP(P3:P13)</f>
        <v>7.5371278068654776E-2</v>
      </c>
      <c r="Q16">
        <f>STDEVP(Q3:Q13)</f>
        <v>5.059559276939004E-2</v>
      </c>
      <c r="R16">
        <f>STDEVP(R3:R13)</f>
        <v>5.4096675716139797E-2</v>
      </c>
      <c r="S16">
        <f>STDEVP(S3:S13)</f>
        <v>4.5465243977139615E-2</v>
      </c>
      <c r="T16">
        <f>STDEVP(T3:T13)</f>
        <v>0.51013645321538525</v>
      </c>
    </row>
    <row r="17" spans="1:11" x14ac:dyDescent="0.25">
      <c r="A17" s="3"/>
    </row>
    <row r="18" spans="1:11" x14ac:dyDescent="0.25">
      <c r="A18" s="3"/>
    </row>
    <row r="19" spans="1:11" x14ac:dyDescent="0.25">
      <c r="A19" s="4" t="s">
        <v>42</v>
      </c>
      <c r="B19" s="5"/>
      <c r="C19" s="5"/>
      <c r="D19" s="5"/>
      <c r="H19" s="24"/>
    </row>
    <row r="20" spans="1:11" ht="18" x14ac:dyDescent="0.35">
      <c r="I20" t="s">
        <v>43</v>
      </c>
    </row>
    <row r="21" spans="1:11" ht="15.75" thickBot="1" x14ac:dyDescent="0.3">
      <c r="A21" s="6" t="s">
        <v>1</v>
      </c>
      <c r="B21" s="6" t="s">
        <v>2</v>
      </c>
      <c r="C21" s="6" t="s">
        <v>3</v>
      </c>
      <c r="D21" s="6" t="s">
        <v>4</v>
      </c>
      <c r="E21" s="6" t="s">
        <v>5</v>
      </c>
      <c r="F21" s="6" t="s">
        <v>6</v>
      </c>
      <c r="G21" s="6" t="s">
        <v>7</v>
      </c>
    </row>
    <row r="22" spans="1:11" x14ac:dyDescent="0.25">
      <c r="A22" s="25" t="s">
        <v>44</v>
      </c>
      <c r="B22" s="7">
        <f>C15</f>
        <v>18.542429090909089</v>
      </c>
      <c r="C22" s="8">
        <v>60.08</v>
      </c>
      <c r="D22" s="7">
        <f t="shared" ref="D22:D41" si="0">B22/C22</f>
        <v>0.30862897954242824</v>
      </c>
      <c r="E22" s="7">
        <f t="shared" ref="E22:E24" si="1">2*D22</f>
        <v>0.61725795908485648</v>
      </c>
      <c r="F22" s="7">
        <f>E22*$D$51</f>
        <v>4.9666414144731208</v>
      </c>
      <c r="G22" s="8">
        <f t="shared" ref="G22:G24" si="2">F22/2</f>
        <v>2.4833207072365604</v>
      </c>
      <c r="J22" s="28" t="s">
        <v>61</v>
      </c>
      <c r="K22" s="16">
        <f>SUM(G23,G25:G36)</f>
        <v>4.7765564708152244</v>
      </c>
    </row>
    <row r="23" spans="1:11" x14ac:dyDescent="0.25">
      <c r="A23" s="27" t="s">
        <v>45</v>
      </c>
      <c r="B23" s="7">
        <f>E15</f>
        <v>0.84062290909090909</v>
      </c>
      <c r="C23" s="10">
        <v>264.03680000000003</v>
      </c>
      <c r="D23" s="9">
        <f t="shared" si="0"/>
        <v>3.1837338927411217E-3</v>
      </c>
      <c r="E23" s="11">
        <f t="shared" si="1"/>
        <v>6.3674677854822434E-3</v>
      </c>
      <c r="F23" s="7">
        <f>E23*$D$51</f>
        <v>5.1234542614220023E-2</v>
      </c>
      <c r="G23" s="10">
        <f t="shared" si="2"/>
        <v>2.5617271307110012E-2</v>
      </c>
      <c r="J23" s="28" t="s">
        <v>60</v>
      </c>
      <c r="K23" s="16">
        <f>G22+G39</f>
        <v>2.9846732254711883</v>
      </c>
    </row>
    <row r="24" spans="1:11" x14ac:dyDescent="0.25">
      <c r="A24" s="27" t="s">
        <v>57</v>
      </c>
      <c r="B24" s="7">
        <f>S15</f>
        <v>0.12364009090909089</v>
      </c>
      <c r="C24" s="10">
        <v>270.02999999999997</v>
      </c>
      <c r="D24" s="9">
        <f t="shared" si="0"/>
        <v>4.578753875831978E-4</v>
      </c>
      <c r="E24" s="11">
        <f t="shared" si="1"/>
        <v>9.157507751663956E-4</v>
      </c>
      <c r="F24" s="7">
        <f>E24*$D$51</f>
        <v>7.3684035310300914E-3</v>
      </c>
      <c r="G24" s="10">
        <f t="shared" si="2"/>
        <v>3.6842017655150457E-3</v>
      </c>
      <c r="J24" s="28" t="s">
        <v>58</v>
      </c>
      <c r="K24" s="16">
        <f>G41</f>
        <v>0.67783217955651509</v>
      </c>
    </row>
    <row r="25" spans="1:11" x14ac:dyDescent="0.25">
      <c r="A25" s="27" t="s">
        <v>52</v>
      </c>
      <c r="B25" s="7">
        <f>N15</f>
        <v>1.0772820000000001</v>
      </c>
      <c r="C25" s="10">
        <v>227.8082</v>
      </c>
      <c r="D25" s="9">
        <f t="shared" si="0"/>
        <v>4.7288991353252431E-3</v>
      </c>
      <c r="E25" s="9">
        <f t="shared" ref="E25:E34" si="3">D25*3</f>
        <v>1.418669740597573E-2</v>
      </c>
      <c r="F25" s="7">
        <f>E25*$D$51</f>
        <v>0.11415039341992682</v>
      </c>
      <c r="G25" s="10">
        <f t="shared" ref="G25:G34" si="4">F25*2/3</f>
        <v>7.6100262279951217E-2</v>
      </c>
      <c r="J25" s="28" t="s">
        <v>59</v>
      </c>
      <c r="K25" s="16">
        <f>G37</f>
        <v>0.44664434588613938</v>
      </c>
    </row>
    <row r="26" spans="1:11" x14ac:dyDescent="0.25">
      <c r="A26" s="27" t="s">
        <v>46</v>
      </c>
      <c r="B26" s="7">
        <f>G15</f>
        <v>15.37070909090909</v>
      </c>
      <c r="C26" s="10">
        <v>325.81819999999999</v>
      </c>
      <c r="D26" s="9">
        <f t="shared" si="0"/>
        <v>4.7175722813854751E-2</v>
      </c>
      <c r="E26" s="9">
        <f t="shared" si="3"/>
        <v>0.14152716844156427</v>
      </c>
      <c r="F26" s="7">
        <f>E26*$D$51</f>
        <v>1.1387697569702044</v>
      </c>
      <c r="G26" s="10">
        <f t="shared" si="4"/>
        <v>0.75917983798013633</v>
      </c>
      <c r="J26" s="28"/>
    </row>
    <row r="27" spans="1:11" ht="18" x14ac:dyDescent="0.25">
      <c r="A27" s="27" t="s">
        <v>47</v>
      </c>
      <c r="B27" s="7">
        <f>H15</f>
        <v>26.621119999999998</v>
      </c>
      <c r="C27" s="10">
        <v>328.23820000000001</v>
      </c>
      <c r="D27" s="9">
        <f t="shared" si="0"/>
        <v>8.1103052600215317E-2</v>
      </c>
      <c r="E27" s="9">
        <f t="shared" si="3"/>
        <v>0.24330915780064594</v>
      </c>
      <c r="F27" s="7">
        <f>E27*$D$51</f>
        <v>1.9577379633060952</v>
      </c>
      <c r="G27" s="10">
        <f t="shared" si="4"/>
        <v>1.3051586422040635</v>
      </c>
      <c r="I27" s="29" t="s">
        <v>62</v>
      </c>
    </row>
    <row r="28" spans="1:11" x14ac:dyDescent="0.25">
      <c r="A28" s="27" t="s">
        <v>49</v>
      </c>
      <c r="B28" s="7">
        <f>K15</f>
        <v>2.5536252727272726</v>
      </c>
      <c r="C28" s="10">
        <v>329.81220000000002</v>
      </c>
      <c r="D28" s="9">
        <f t="shared" si="0"/>
        <v>7.7426646822866844E-3</v>
      </c>
      <c r="E28" s="9">
        <f t="shared" si="3"/>
        <v>2.3227994046860052E-2</v>
      </c>
      <c r="F28" s="7">
        <f>E28*$D$51</f>
        <v>0.18689935951463466</v>
      </c>
      <c r="G28" s="10">
        <f t="shared" si="4"/>
        <v>0.12459957300975644</v>
      </c>
      <c r="J28" s="28"/>
    </row>
    <row r="29" spans="1:11" x14ac:dyDescent="0.25">
      <c r="A29" s="27" t="s">
        <v>48</v>
      </c>
      <c r="B29" s="7">
        <f>I15</f>
        <v>8.6222636363636376</v>
      </c>
      <c r="C29" s="10">
        <v>336.47820000000002</v>
      </c>
      <c r="D29" s="9">
        <f t="shared" si="0"/>
        <v>2.5625029010389492E-2</v>
      </c>
      <c r="E29" s="9">
        <f t="shared" si="3"/>
        <v>7.6875087031168479E-2</v>
      </c>
      <c r="F29" s="7">
        <f>E29*$D$51</f>
        <v>0.61855985066000274</v>
      </c>
      <c r="G29" s="10">
        <f t="shared" si="4"/>
        <v>0.41237323377333518</v>
      </c>
    </row>
    <row r="30" spans="1:11" x14ac:dyDescent="0.25">
      <c r="A30" s="27" t="s">
        <v>50</v>
      </c>
      <c r="B30" s="7">
        <f>J15</f>
        <v>1.1978327272727272</v>
      </c>
      <c r="C30" s="10">
        <v>348.69819999999999</v>
      </c>
      <c r="D30" s="9">
        <f t="shared" si="0"/>
        <v>3.4351560382953716E-3</v>
      </c>
      <c r="E30" s="9">
        <f t="shared" si="3"/>
        <v>1.0305468114886114E-2</v>
      </c>
      <c r="F30" s="7">
        <f>E30*$D$51</f>
        <v>8.2920866360006298E-2</v>
      </c>
      <c r="G30" s="10">
        <f t="shared" si="4"/>
        <v>5.5280577573337535E-2</v>
      </c>
    </row>
    <row r="31" spans="1:11" x14ac:dyDescent="0.25">
      <c r="A31" s="27" t="s">
        <v>53</v>
      </c>
      <c r="B31" s="7">
        <f>O15</f>
        <v>0.27053318181818181</v>
      </c>
      <c r="C31" s="10">
        <f>(151.96*2)+(15.9999*3)</f>
        <v>351.91970000000003</v>
      </c>
      <c r="D31" s="9">
        <f t="shared" si="0"/>
        <v>7.6873554341567627E-4</v>
      </c>
      <c r="E31" s="9">
        <f t="shared" si="3"/>
        <v>2.3062066302470289E-3</v>
      </c>
      <c r="F31" s="7">
        <f>E31*$D$51</f>
        <v>1.855642554548699E-2</v>
      </c>
      <c r="G31" s="10">
        <f t="shared" si="4"/>
        <v>1.2370950363657993E-2</v>
      </c>
    </row>
    <row r="32" spans="1:11" x14ac:dyDescent="0.25">
      <c r="A32" s="27" t="s">
        <v>54</v>
      </c>
      <c r="B32" s="7">
        <f>P15</f>
        <v>1.0899125454545453</v>
      </c>
      <c r="C32" s="10">
        <v>362.4982</v>
      </c>
      <c r="D32" s="9">
        <f t="shared" si="0"/>
        <v>3.006670227478496E-3</v>
      </c>
      <c r="E32" s="9">
        <f t="shared" si="3"/>
        <v>9.0200106824354885E-3</v>
      </c>
      <c r="F32" s="7">
        <f>E32*$D$51</f>
        <v>7.2577692932130122E-2</v>
      </c>
      <c r="G32" s="10">
        <f t="shared" si="4"/>
        <v>4.8385128621420082E-2</v>
      </c>
    </row>
    <row r="33" spans="1:7" x14ac:dyDescent="0.25">
      <c r="A33" s="27" t="s">
        <v>55</v>
      </c>
      <c r="B33" s="7">
        <f>R15</f>
        <v>6.7966090909090907E-2</v>
      </c>
      <c r="C33" s="10">
        <f>(15.999*3)+(2*158.93)</f>
        <v>365.85700000000003</v>
      </c>
      <c r="D33" s="9">
        <f t="shared" si="0"/>
        <v>1.857722850979779E-4</v>
      </c>
      <c r="E33" s="9">
        <f t="shared" si="3"/>
        <v>5.5731685529393374E-4</v>
      </c>
      <c r="F33" s="7">
        <f>E33*$D$51</f>
        <v>4.4843374374476871E-3</v>
      </c>
      <c r="G33" s="10">
        <f t="shared" si="4"/>
        <v>2.9895582916317914E-3</v>
      </c>
    </row>
    <row r="34" spans="1:7" x14ac:dyDescent="0.25">
      <c r="A34" s="27" t="s">
        <v>56</v>
      </c>
      <c r="B34" s="7">
        <f>Q15</f>
        <v>0.46254363636363638</v>
      </c>
      <c r="C34" s="10">
        <f>(15.999*3)+(2*162.5)</f>
        <v>372.99700000000001</v>
      </c>
      <c r="D34" s="9">
        <f t="shared" si="0"/>
        <v>1.2400733420473526E-3</v>
      </c>
      <c r="E34" s="9">
        <f t="shared" si="3"/>
        <v>3.7202200261420579E-3</v>
      </c>
      <c r="F34" s="7">
        <f>E34*$D$51</f>
        <v>2.9933998550919175E-2</v>
      </c>
      <c r="G34" s="10">
        <f t="shared" si="4"/>
        <v>1.9955999033946115E-2</v>
      </c>
    </row>
    <row r="35" spans="1:7" x14ac:dyDescent="0.25">
      <c r="A35" s="26" t="s">
        <v>8</v>
      </c>
      <c r="B35" s="7">
        <f>D15</f>
        <v>13.246037272727271</v>
      </c>
      <c r="C35" s="12">
        <v>56.08</v>
      </c>
      <c r="D35" s="9">
        <f t="shared" si="0"/>
        <v>0.23619895279470884</v>
      </c>
      <c r="E35" s="9">
        <f t="shared" ref="E35:E38" si="5">D35*1</f>
        <v>0.23619895279470884</v>
      </c>
      <c r="F35" s="7">
        <f>E35*$D$51</f>
        <v>1.900527135761259</v>
      </c>
      <c r="G35" s="10">
        <f t="shared" ref="G35:G36" si="6">F35</f>
        <v>1.900527135761259</v>
      </c>
    </row>
    <row r="36" spans="1:7" x14ac:dyDescent="0.25">
      <c r="A36" s="27" t="s">
        <v>9</v>
      </c>
      <c r="B36" s="7">
        <f>F15</f>
        <v>0.43808672727272735</v>
      </c>
      <c r="C36" s="12">
        <v>103.62</v>
      </c>
      <c r="D36" s="9">
        <f t="shared" si="0"/>
        <v>4.2278201821340216E-3</v>
      </c>
      <c r="E36" s="9">
        <f t="shared" si="5"/>
        <v>4.2278201821340216E-3</v>
      </c>
      <c r="F36" s="7">
        <f>E36*$D$51</f>
        <v>3.4018300615619036E-2</v>
      </c>
      <c r="G36" s="10">
        <f t="shared" si="6"/>
        <v>3.4018300615619036E-2</v>
      </c>
    </row>
    <row r="37" spans="1:7" ht="15.75" x14ac:dyDescent="0.3">
      <c r="A37" s="9" t="s">
        <v>10</v>
      </c>
      <c r="B37" s="7">
        <v>0.5</v>
      </c>
      <c r="C37" s="12">
        <v>18.015000000000001</v>
      </c>
      <c r="D37" s="9">
        <f t="shared" si="0"/>
        <v>2.7754648903691368E-2</v>
      </c>
      <c r="E37" s="9">
        <f t="shared" si="5"/>
        <v>2.7754648903691368E-2</v>
      </c>
      <c r="F37" s="7">
        <f>E37*$D$51</f>
        <v>0.22332217294306969</v>
      </c>
      <c r="G37" s="10">
        <f t="shared" ref="G37" si="7">2*F37</f>
        <v>0.44664434588613938</v>
      </c>
    </row>
    <row r="38" spans="1:7" ht="15.75" x14ac:dyDescent="0.3">
      <c r="A38" s="11" t="s">
        <v>11</v>
      </c>
      <c r="B38" s="7">
        <v>0</v>
      </c>
      <c r="C38" s="12"/>
      <c r="D38" s="9"/>
      <c r="E38" s="9">
        <f t="shared" si="5"/>
        <v>0</v>
      </c>
      <c r="F38" s="9"/>
      <c r="G38" s="10"/>
    </row>
    <row r="39" spans="1:7" x14ac:dyDescent="0.25">
      <c r="A39" s="26" t="s">
        <v>51</v>
      </c>
      <c r="B39" s="7">
        <f>L15</f>
        <v>4.4220321818181816</v>
      </c>
      <c r="C39" s="10">
        <v>141.94</v>
      </c>
      <c r="D39" s="9">
        <f t="shared" si="0"/>
        <v>3.1154235464408774E-2</v>
      </c>
      <c r="E39" s="9">
        <f>5*D39</f>
        <v>0.15577117732204387</v>
      </c>
      <c r="F39" s="7">
        <f>E39*$D$51</f>
        <v>1.2533812955865697</v>
      </c>
      <c r="G39" s="10">
        <f>F39*2/5</f>
        <v>0.5013525182346279</v>
      </c>
    </row>
    <row r="40" spans="1:7" x14ac:dyDescent="0.25">
      <c r="A40" s="9" t="s">
        <v>12</v>
      </c>
      <c r="B40" s="7">
        <v>0</v>
      </c>
      <c r="C40" s="12">
        <v>35.453000000000003</v>
      </c>
      <c r="D40" s="9">
        <f t="shared" si="0"/>
        <v>0</v>
      </c>
      <c r="E40" s="9">
        <f>D40*1</f>
        <v>0</v>
      </c>
      <c r="F40" s="7">
        <f>E40*$D$51</f>
        <v>0</v>
      </c>
      <c r="G40" s="10">
        <f>F40</f>
        <v>0</v>
      </c>
    </row>
    <row r="41" spans="1:7" x14ac:dyDescent="0.25">
      <c r="A41" s="26" t="s">
        <v>13</v>
      </c>
      <c r="B41" s="7">
        <f>M15</f>
        <v>1.6004539090909093</v>
      </c>
      <c r="C41" s="12">
        <v>18.998403</v>
      </c>
      <c r="D41" s="9">
        <f t="shared" si="0"/>
        <v>8.4241496987452549E-2</v>
      </c>
      <c r="E41" s="9">
        <f>D41*1</f>
        <v>8.4241496987452549E-2</v>
      </c>
      <c r="F41" s="7">
        <f>E41*$D$51</f>
        <v>0.67783217955651509</v>
      </c>
      <c r="G41" s="10">
        <f>F41</f>
        <v>0.67783217955651509</v>
      </c>
    </row>
    <row r="42" spans="1:7" x14ac:dyDescent="0.25">
      <c r="A42" s="13" t="s">
        <v>14</v>
      </c>
      <c r="B42" s="14">
        <f>SUM(B22:B41)</f>
        <v>97.047090363636372</v>
      </c>
      <c r="E42">
        <f>SUM(E22:E41)</f>
        <v>1.6577706008707547</v>
      </c>
    </row>
    <row r="43" spans="1:7" x14ac:dyDescent="0.25">
      <c r="A43" s="15" t="s">
        <v>15</v>
      </c>
      <c r="B43" s="16">
        <f>($B41*15.9995)/(2*18.998403)+(B40*15.9994)/(2*35.453)</f>
        <v>0.67391091552537352</v>
      </c>
      <c r="E43">
        <f>0.5*(E40+E41)</f>
        <v>4.2120748493726275E-2</v>
      </c>
    </row>
    <row r="44" spans="1:7" x14ac:dyDescent="0.25">
      <c r="B44" s="16">
        <f>B42-B43</f>
        <v>96.373179448111003</v>
      </c>
      <c r="E44">
        <f>E42-E43</f>
        <v>1.6156498523770284</v>
      </c>
    </row>
    <row r="46" spans="1:7" x14ac:dyDescent="0.25">
      <c r="E46" s="17" t="s">
        <v>16</v>
      </c>
      <c r="F46" s="18"/>
      <c r="G46" s="19">
        <v>13</v>
      </c>
    </row>
    <row r="50" spans="1:6" x14ac:dyDescent="0.25">
      <c r="C50" s="20" t="s">
        <v>17</v>
      </c>
      <c r="D50" s="20"/>
      <c r="E50" s="20"/>
      <c r="F50" s="20"/>
    </row>
    <row r="51" spans="1:6" x14ac:dyDescent="0.25">
      <c r="C51" s="21" t="s">
        <v>18</v>
      </c>
      <c r="D51" s="20">
        <f>G46/E44</f>
        <v>8.046297891138801</v>
      </c>
      <c r="E51" s="20"/>
      <c r="F51" s="20"/>
    </row>
    <row r="52" spans="1:6" x14ac:dyDescent="0.25">
      <c r="C52" s="20"/>
      <c r="D52" s="20"/>
      <c r="E52" s="20"/>
      <c r="F52" s="20"/>
    </row>
    <row r="53" spans="1:6" x14ac:dyDescent="0.25">
      <c r="C53" s="20" t="s">
        <v>19</v>
      </c>
      <c r="D53" s="20"/>
      <c r="E53" s="20"/>
      <c r="F53" s="20"/>
    </row>
    <row r="55" spans="1:6" x14ac:dyDescent="0.25">
      <c r="A55" s="22" t="s">
        <v>20</v>
      </c>
      <c r="B55" s="22"/>
      <c r="C55" s="22"/>
      <c r="D55" s="22"/>
      <c r="E55" s="22"/>
      <c r="F55" s="22"/>
    </row>
    <row r="57" spans="1:6" x14ac:dyDescent="0.25">
      <c r="A57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workbookViewId="0">
      <selection sqref="A1:XFD16"/>
    </sheetView>
  </sheetViews>
  <sheetFormatPr defaultRowHeight="15" x14ac:dyDescent="0.25"/>
  <sheetData>
    <row r="1" spans="1:20" x14ac:dyDescent="0.25">
      <c r="A1" t="s">
        <v>23</v>
      </c>
      <c r="B1" t="s">
        <v>24</v>
      </c>
      <c r="C1" t="s">
        <v>26</v>
      </c>
      <c r="D1" t="s">
        <v>8</v>
      </c>
      <c r="E1" t="s">
        <v>27</v>
      </c>
      <c r="F1" t="s">
        <v>9</v>
      </c>
      <c r="G1" t="s">
        <v>28</v>
      </c>
      <c r="H1" t="s">
        <v>29</v>
      </c>
      <c r="I1" t="s">
        <v>30</v>
      </c>
      <c r="J1" t="s">
        <v>31</v>
      </c>
      <c r="K1" t="s">
        <v>32</v>
      </c>
      <c r="L1" t="s">
        <v>33</v>
      </c>
      <c r="M1" t="s">
        <v>13</v>
      </c>
      <c r="N1" t="s">
        <v>34</v>
      </c>
      <c r="O1" t="s">
        <v>35</v>
      </c>
      <c r="P1" t="s">
        <v>36</v>
      </c>
      <c r="Q1" t="s">
        <v>37</v>
      </c>
      <c r="R1" t="s">
        <v>38</v>
      </c>
      <c r="S1" t="s">
        <v>39</v>
      </c>
      <c r="T1" t="s">
        <v>25</v>
      </c>
    </row>
    <row r="2" spans="1:20" x14ac:dyDescent="0.25">
      <c r="A2">
        <v>16</v>
      </c>
      <c r="B2" t="s">
        <v>22</v>
      </c>
      <c r="C2">
        <v>18.453620000000001</v>
      </c>
      <c r="D2">
        <v>13.42897</v>
      </c>
      <c r="E2">
        <v>0.69263600000000003</v>
      </c>
      <c r="F2">
        <v>0.28151900000000002</v>
      </c>
      <c r="G2">
        <v>15.672219999999999</v>
      </c>
      <c r="H2">
        <v>26.36279</v>
      </c>
      <c r="I2">
        <v>8.3976489999999995</v>
      </c>
      <c r="J2">
        <v>1.160398</v>
      </c>
      <c r="K2">
        <v>2.43791</v>
      </c>
      <c r="L2">
        <v>4.6264760000000003</v>
      </c>
      <c r="M2">
        <v>1.5380860000000001</v>
      </c>
      <c r="N2">
        <v>1.087577</v>
      </c>
      <c r="O2">
        <v>0.20838000000000001</v>
      </c>
      <c r="P2">
        <v>1.0727249999999999</v>
      </c>
      <c r="Q2">
        <v>0.36414600000000003</v>
      </c>
      <c r="R2">
        <v>1.2E-5</v>
      </c>
      <c r="S2">
        <v>0.11475299999999999</v>
      </c>
      <c r="T2">
        <v>95.899860000000004</v>
      </c>
    </row>
    <row r="3" spans="1:20" x14ac:dyDescent="0.25">
      <c r="A3">
        <v>17</v>
      </c>
      <c r="B3" t="s">
        <v>22</v>
      </c>
      <c r="C3">
        <v>18.815829999999998</v>
      </c>
      <c r="D3">
        <v>13.0976</v>
      </c>
      <c r="E3">
        <v>0.77451199999999998</v>
      </c>
      <c r="F3">
        <v>0.39443499999999998</v>
      </c>
      <c r="G3">
        <v>15.45487</v>
      </c>
      <c r="H3">
        <v>26.782399999999999</v>
      </c>
      <c r="I3">
        <v>8.6549289999999992</v>
      </c>
      <c r="J3">
        <v>1.2876460000000001</v>
      </c>
      <c r="K3">
        <v>2.45926</v>
      </c>
      <c r="L3">
        <v>4.0558569999999996</v>
      </c>
      <c r="M3">
        <v>1.797669</v>
      </c>
      <c r="N3">
        <v>1.127116</v>
      </c>
      <c r="O3">
        <v>0.23939199999999999</v>
      </c>
      <c r="P3">
        <v>0.89722000000000002</v>
      </c>
      <c r="Q3">
        <v>0.40576800000000002</v>
      </c>
      <c r="R3">
        <v>1.2E-5</v>
      </c>
      <c r="S3">
        <v>0.102349</v>
      </c>
      <c r="T3">
        <v>96.346860000000007</v>
      </c>
    </row>
    <row r="4" spans="1:20" x14ac:dyDescent="0.25">
      <c r="A4">
        <v>18</v>
      </c>
      <c r="B4" t="s">
        <v>22</v>
      </c>
      <c r="C4">
        <v>18.409590000000001</v>
      </c>
      <c r="D4">
        <v>13.29785</v>
      </c>
      <c r="E4">
        <v>0.86909499999999995</v>
      </c>
      <c r="F4">
        <v>0.49771199999999999</v>
      </c>
      <c r="G4">
        <v>15.37139</v>
      </c>
      <c r="H4">
        <v>26.935269999999999</v>
      </c>
      <c r="I4">
        <v>8.6332240000000002</v>
      </c>
      <c r="J4">
        <v>1.166696</v>
      </c>
      <c r="K4">
        <v>2.6063839999999998</v>
      </c>
      <c r="L4">
        <v>4.4604819999999998</v>
      </c>
      <c r="M4">
        <v>1.17517</v>
      </c>
      <c r="N4">
        <v>1.0775429999999999</v>
      </c>
      <c r="O4">
        <v>0.29500599999999999</v>
      </c>
      <c r="P4">
        <v>1.0965879999999999</v>
      </c>
      <c r="Q4">
        <v>0.45341900000000002</v>
      </c>
      <c r="R4">
        <v>0.118602</v>
      </c>
      <c r="S4">
        <v>0.13000300000000001</v>
      </c>
      <c r="T4">
        <v>96.594030000000004</v>
      </c>
    </row>
    <row r="5" spans="1:20" x14ac:dyDescent="0.25">
      <c r="A5">
        <v>19</v>
      </c>
      <c r="B5" t="s">
        <v>22</v>
      </c>
      <c r="C5">
        <v>18.749400000000001</v>
      </c>
      <c r="D5">
        <v>13.049720000000001</v>
      </c>
      <c r="E5">
        <v>0.88195699999999999</v>
      </c>
      <c r="F5">
        <v>0.41020600000000002</v>
      </c>
      <c r="G5">
        <v>15.516170000000001</v>
      </c>
      <c r="H5">
        <v>26.90765</v>
      </c>
      <c r="I5">
        <v>8.3636379999999999</v>
      </c>
      <c r="J5">
        <v>1.387626</v>
      </c>
      <c r="K5">
        <v>2.537544</v>
      </c>
      <c r="L5">
        <v>4.4080349999999999</v>
      </c>
      <c r="M5">
        <v>1.7461</v>
      </c>
      <c r="N5">
        <v>1.1353869999999999</v>
      </c>
      <c r="O5">
        <v>0.36685499999999999</v>
      </c>
      <c r="P5">
        <v>1.013061</v>
      </c>
      <c r="Q5">
        <v>0.54695199999999999</v>
      </c>
      <c r="R5">
        <v>7.3966000000000004E-2</v>
      </c>
      <c r="S5">
        <v>4.7296999999999999E-2</v>
      </c>
      <c r="T5">
        <v>97.141559999999998</v>
      </c>
    </row>
    <row r="6" spans="1:20" x14ac:dyDescent="0.25">
      <c r="A6">
        <v>20</v>
      </c>
      <c r="B6" t="s">
        <v>22</v>
      </c>
      <c r="C6">
        <v>18.936350000000001</v>
      </c>
      <c r="D6">
        <v>13.025840000000001</v>
      </c>
      <c r="E6">
        <v>0.87305299999999997</v>
      </c>
      <c r="F6">
        <v>0.46761999999999998</v>
      </c>
      <c r="G6">
        <v>15.606120000000001</v>
      </c>
      <c r="H6">
        <v>26.902760000000001</v>
      </c>
      <c r="I6">
        <v>8.6593459999999993</v>
      </c>
      <c r="J6">
        <v>1.238127</v>
      </c>
      <c r="K6">
        <v>2.3817729999999999</v>
      </c>
      <c r="L6">
        <v>3.914272</v>
      </c>
      <c r="M6">
        <v>1.921252</v>
      </c>
      <c r="N6">
        <v>1.0766290000000001</v>
      </c>
      <c r="O6">
        <v>0.26417800000000002</v>
      </c>
      <c r="P6">
        <v>1.1704939999999999</v>
      </c>
      <c r="Q6">
        <v>0.58499000000000001</v>
      </c>
      <c r="R6">
        <v>0.14024800000000001</v>
      </c>
      <c r="S6">
        <v>0.18710099999999999</v>
      </c>
      <c r="T6">
        <v>97.350139999999996</v>
      </c>
    </row>
    <row r="7" spans="1:20" x14ac:dyDescent="0.25">
      <c r="A7">
        <v>21</v>
      </c>
      <c r="B7" t="s">
        <v>22</v>
      </c>
      <c r="C7">
        <v>19.076979999999999</v>
      </c>
      <c r="D7">
        <v>13.056509999999999</v>
      </c>
      <c r="E7">
        <v>0.88404400000000005</v>
      </c>
      <c r="F7">
        <v>0.50100199999999995</v>
      </c>
      <c r="G7">
        <v>15.445970000000001</v>
      </c>
      <c r="H7">
        <v>26.895119999999999</v>
      </c>
      <c r="I7">
        <v>8.7066339999999993</v>
      </c>
      <c r="J7">
        <v>1.2271920000000001</v>
      </c>
      <c r="K7">
        <v>2.4739499999999999</v>
      </c>
      <c r="L7">
        <v>4.0352670000000002</v>
      </c>
      <c r="M7">
        <v>1.699093</v>
      </c>
      <c r="N7">
        <v>1.140468</v>
      </c>
      <c r="O7">
        <v>0.30749199999999999</v>
      </c>
      <c r="P7">
        <v>1.1412</v>
      </c>
      <c r="Q7">
        <v>0.48401100000000002</v>
      </c>
      <c r="R7">
        <v>5.0035999999999997E-2</v>
      </c>
      <c r="S7">
        <v>0.15371499999999999</v>
      </c>
      <c r="T7">
        <v>97.278689999999997</v>
      </c>
    </row>
    <row r="8" spans="1:20" x14ac:dyDescent="0.25">
      <c r="A8">
        <v>22</v>
      </c>
      <c r="B8" t="s">
        <v>22</v>
      </c>
      <c r="C8">
        <v>18.832599999999999</v>
      </c>
      <c r="D8">
        <v>12.848380000000001</v>
      </c>
      <c r="E8">
        <v>0.99959299999999995</v>
      </c>
      <c r="F8">
        <v>0.42199500000000001</v>
      </c>
      <c r="G8">
        <v>15.21898</v>
      </c>
      <c r="H8">
        <v>26.56184</v>
      </c>
      <c r="I8">
        <v>8.911645</v>
      </c>
      <c r="J8">
        <v>1.1879770000000001</v>
      </c>
      <c r="K8">
        <v>2.441948</v>
      </c>
      <c r="L8">
        <v>3.8745720000000001</v>
      </c>
      <c r="M8">
        <v>1.801839</v>
      </c>
      <c r="N8">
        <v>1.074193</v>
      </c>
      <c r="O8">
        <v>0.19601299999999999</v>
      </c>
      <c r="P8">
        <v>1.1704909999999999</v>
      </c>
      <c r="Q8">
        <v>0.46155499999999999</v>
      </c>
      <c r="R8">
        <v>0.12073399999999999</v>
      </c>
      <c r="S8">
        <v>0.22059100000000001</v>
      </c>
      <c r="T8">
        <v>96.34496</v>
      </c>
    </row>
    <row r="9" spans="1:20" x14ac:dyDescent="0.25">
      <c r="A9">
        <v>23</v>
      </c>
      <c r="B9" t="s">
        <v>22</v>
      </c>
      <c r="C9">
        <v>18.598490000000002</v>
      </c>
      <c r="D9">
        <v>13.169879999999999</v>
      </c>
      <c r="E9">
        <v>0.88065499999999997</v>
      </c>
      <c r="F9">
        <v>0.55439000000000005</v>
      </c>
      <c r="G9">
        <v>15.30822</v>
      </c>
      <c r="H9">
        <v>26.560459999999999</v>
      </c>
      <c r="I9">
        <v>8.9202259999999995</v>
      </c>
      <c r="J9">
        <v>1.3998820000000001</v>
      </c>
      <c r="K9">
        <v>2.6794389999999999</v>
      </c>
      <c r="L9">
        <v>4.3134139999999999</v>
      </c>
      <c r="M9">
        <v>1.5625020000000001</v>
      </c>
      <c r="N9">
        <v>1.0422800000000001</v>
      </c>
      <c r="O9">
        <v>0.338561</v>
      </c>
      <c r="P9">
        <v>1.0943909999999999</v>
      </c>
      <c r="Q9">
        <v>0.52627800000000002</v>
      </c>
      <c r="R9">
        <v>2.4787E-2</v>
      </c>
      <c r="S9">
        <v>0.156307</v>
      </c>
      <c r="T9">
        <v>97.130160000000004</v>
      </c>
    </row>
    <row r="10" spans="1:20" x14ac:dyDescent="0.25">
      <c r="A10">
        <v>24</v>
      </c>
      <c r="B10" t="s">
        <v>22</v>
      </c>
      <c r="C10">
        <v>18.615780000000001</v>
      </c>
      <c r="D10">
        <v>13.365769999999999</v>
      </c>
      <c r="E10">
        <v>0.81203000000000003</v>
      </c>
      <c r="F10">
        <v>0.43444100000000002</v>
      </c>
      <c r="G10">
        <v>15.187849999999999</v>
      </c>
      <c r="H10">
        <v>26.558</v>
      </c>
      <c r="I10">
        <v>8.3617790000000003</v>
      </c>
      <c r="J10">
        <v>1.080946</v>
      </c>
      <c r="K10">
        <v>2.6807120000000002</v>
      </c>
      <c r="L10">
        <v>4.6437609999999996</v>
      </c>
      <c r="M10">
        <v>1.622895</v>
      </c>
      <c r="N10">
        <v>1.042313</v>
      </c>
      <c r="O10">
        <v>0.142289</v>
      </c>
      <c r="P10">
        <v>1.104773</v>
      </c>
      <c r="Q10">
        <v>0.39228299999999999</v>
      </c>
      <c r="R10">
        <v>9.9127999999999994E-2</v>
      </c>
      <c r="S10">
        <v>0.16142500000000001</v>
      </c>
      <c r="T10">
        <v>96.306169999999995</v>
      </c>
    </row>
    <row r="11" spans="1:20" x14ac:dyDescent="0.25">
      <c r="A11">
        <v>25</v>
      </c>
      <c r="B11" t="s">
        <v>22</v>
      </c>
      <c r="C11">
        <v>18.52693</v>
      </c>
      <c r="D11">
        <v>13.38842</v>
      </c>
      <c r="E11">
        <v>0.87258100000000005</v>
      </c>
      <c r="F11">
        <v>0.43604500000000002</v>
      </c>
      <c r="G11">
        <v>15.420970000000001</v>
      </c>
      <c r="H11">
        <v>26.192769999999999</v>
      </c>
      <c r="I11">
        <v>8.8600460000000005</v>
      </c>
      <c r="J11">
        <v>1.256947</v>
      </c>
      <c r="K11">
        <v>2.3983639999999999</v>
      </c>
      <c r="L11">
        <v>4.3693860000000004</v>
      </c>
      <c r="M11">
        <v>1.6467890000000001</v>
      </c>
      <c r="N11">
        <v>1.064119</v>
      </c>
      <c r="O11">
        <v>0.33460800000000002</v>
      </c>
      <c r="P11">
        <v>1.1132219999999999</v>
      </c>
      <c r="Q11">
        <v>0.45711800000000002</v>
      </c>
      <c r="R11">
        <v>1.2E-5</v>
      </c>
      <c r="S11">
        <v>0.20474899999999999</v>
      </c>
      <c r="T11">
        <v>96.543080000000003</v>
      </c>
    </row>
    <row r="12" spans="1:20" x14ac:dyDescent="0.25">
      <c r="A12">
        <v>26</v>
      </c>
      <c r="B12" t="s">
        <v>22</v>
      </c>
      <c r="C12">
        <v>18.635370000000002</v>
      </c>
      <c r="D12">
        <v>13.55711</v>
      </c>
      <c r="E12">
        <v>0.80395099999999997</v>
      </c>
      <c r="F12">
        <v>0.35598000000000002</v>
      </c>
      <c r="G12">
        <v>15.34665</v>
      </c>
      <c r="H12">
        <v>26.524699999999999</v>
      </c>
      <c r="I12">
        <v>8.5839700000000008</v>
      </c>
      <c r="J12">
        <v>1.2284660000000001</v>
      </c>
      <c r="K12">
        <v>2.5118339999999999</v>
      </c>
      <c r="L12">
        <v>4.6258090000000003</v>
      </c>
      <c r="M12">
        <v>1.735392</v>
      </c>
      <c r="N12">
        <v>1.048813</v>
      </c>
      <c r="O12">
        <v>0.19079299999999999</v>
      </c>
      <c r="P12">
        <v>1.1539889999999999</v>
      </c>
      <c r="Q12">
        <v>0.49948100000000001</v>
      </c>
      <c r="R12">
        <v>0.16983899999999999</v>
      </c>
      <c r="S12">
        <v>0.116179</v>
      </c>
      <c r="T12">
        <v>97.088319999999996</v>
      </c>
    </row>
    <row r="13" spans="1:20" x14ac:dyDescent="0.25">
      <c r="A13">
        <v>27</v>
      </c>
      <c r="B13" t="s">
        <v>22</v>
      </c>
      <c r="C13">
        <v>18.009989999999998</v>
      </c>
      <c r="D13">
        <v>13.38932</v>
      </c>
      <c r="E13">
        <v>0.66853499999999999</v>
      </c>
      <c r="F13">
        <v>0.447266</v>
      </c>
      <c r="G13">
        <v>15.33724</v>
      </c>
      <c r="H13">
        <v>26.54205</v>
      </c>
      <c r="I13">
        <v>8.6623979999999996</v>
      </c>
      <c r="J13">
        <v>1.0471889999999999</v>
      </c>
      <c r="K13">
        <v>2.4843999999999999</v>
      </c>
      <c r="L13">
        <v>4.7973840000000001</v>
      </c>
      <c r="M13">
        <v>1.701535</v>
      </c>
      <c r="N13">
        <v>1.0591790000000001</v>
      </c>
      <c r="O13">
        <v>0.34212999999999999</v>
      </c>
      <c r="P13">
        <v>0.91424499999999997</v>
      </c>
      <c r="Q13">
        <v>0.442635</v>
      </c>
      <c r="R13">
        <v>0.132883</v>
      </c>
      <c r="S13">
        <v>6.4974000000000004E-2</v>
      </c>
      <c r="T13">
        <v>96.043360000000007</v>
      </c>
    </row>
    <row r="14" spans="1:20" x14ac:dyDescent="0.25">
      <c r="A14">
        <v>28</v>
      </c>
      <c r="B14" t="s">
        <v>22</v>
      </c>
      <c r="C14">
        <v>18.365279999999998</v>
      </c>
      <c r="D14">
        <v>13.22672</v>
      </c>
      <c r="E14">
        <v>0.81813000000000002</v>
      </c>
      <c r="F14">
        <v>0.51205199999999995</v>
      </c>
      <c r="G14">
        <v>15.41165</v>
      </c>
      <c r="H14">
        <v>26.67887</v>
      </c>
      <c r="I14">
        <v>8.8296670000000006</v>
      </c>
      <c r="J14">
        <v>1.2989090000000001</v>
      </c>
      <c r="K14">
        <v>2.6752359999999999</v>
      </c>
      <c r="L14">
        <v>4.3461720000000001</v>
      </c>
      <c r="M14">
        <v>1.8241179999999999</v>
      </c>
      <c r="N14">
        <v>1.0486800000000001</v>
      </c>
      <c r="O14">
        <v>4.6804999999999999E-2</v>
      </c>
      <c r="P14">
        <v>0.93896900000000005</v>
      </c>
      <c r="Q14">
        <v>0.427948</v>
      </c>
      <c r="R14">
        <v>1.2E-5</v>
      </c>
      <c r="S14">
        <v>6.4943000000000001E-2</v>
      </c>
      <c r="T14">
        <v>96.514169999999993</v>
      </c>
    </row>
    <row r="15" spans="1:20" x14ac:dyDescent="0.25">
      <c r="A15">
        <v>29</v>
      </c>
      <c r="B15" t="s">
        <v>22</v>
      </c>
      <c r="C15">
        <v>18.233270000000001</v>
      </c>
      <c r="D15">
        <v>13.234680000000001</v>
      </c>
      <c r="E15">
        <v>0.80973700000000004</v>
      </c>
      <c r="F15">
        <v>0.43680000000000002</v>
      </c>
      <c r="G15">
        <v>15.37828</v>
      </c>
      <c r="H15">
        <v>26.69933</v>
      </c>
      <c r="I15">
        <v>8.6398530000000004</v>
      </c>
      <c r="J15">
        <v>1.053363</v>
      </c>
      <c r="K15">
        <v>2.5934560000000002</v>
      </c>
      <c r="L15">
        <v>4.2994620000000001</v>
      </c>
      <c r="M15">
        <v>1.629656</v>
      </c>
      <c r="N15">
        <v>1.0259819999999999</v>
      </c>
      <c r="O15">
        <v>0.26636700000000002</v>
      </c>
      <c r="P15">
        <v>1.063844</v>
      </c>
      <c r="Q15">
        <v>0.45823900000000001</v>
      </c>
      <c r="R15">
        <v>6.0963999999999997E-2</v>
      </c>
      <c r="S15">
        <v>0.141676</v>
      </c>
      <c r="T15">
        <v>96.024959999999993</v>
      </c>
    </row>
    <row r="16" spans="1:20" x14ac:dyDescent="0.25">
      <c r="A16">
        <v>30</v>
      </c>
      <c r="B16" t="s">
        <v>22</v>
      </c>
      <c r="C16">
        <v>18.657299999999999</v>
      </c>
      <c r="D16">
        <v>12.768179999999999</v>
      </c>
      <c r="E16">
        <v>1.071631</v>
      </c>
      <c r="F16">
        <v>0.46359299999999998</v>
      </c>
      <c r="G16">
        <v>15.092840000000001</v>
      </c>
      <c r="H16">
        <v>26.65418</v>
      </c>
      <c r="I16">
        <v>8.7154830000000008</v>
      </c>
      <c r="J16">
        <v>1.1674549999999999</v>
      </c>
      <c r="K16">
        <v>2.6858849999999999</v>
      </c>
      <c r="L16">
        <v>4.0628780000000004</v>
      </c>
      <c r="M16">
        <v>1.5477749999999999</v>
      </c>
      <c r="N16">
        <v>1.126441</v>
      </c>
      <c r="O16">
        <v>0.18338399999999999</v>
      </c>
      <c r="P16">
        <v>1.2210000000000001</v>
      </c>
      <c r="Q16">
        <v>0.463418</v>
      </c>
      <c r="R16">
        <v>1.7398E-2</v>
      </c>
      <c r="S16">
        <v>6.8962999999999997E-2</v>
      </c>
      <c r="T16">
        <v>95.96781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2012-08-17T18:53:38Z</dcterms:created>
  <dcterms:modified xsi:type="dcterms:W3CDTF">2013-01-30T00:42:19Z</dcterms:modified>
</cp:coreProperties>
</file>