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0" yWindow="-210" windowWidth="1819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0" i="1" l="1"/>
  <c r="D14" i="1" l="1"/>
  <c r="B22" i="1" s="1"/>
  <c r="E14" i="1"/>
  <c r="B28" i="1" s="1"/>
  <c r="F14" i="1"/>
  <c r="B21" i="1" s="1"/>
  <c r="G14" i="1"/>
  <c r="H14" i="1"/>
  <c r="K14" i="1" s="1"/>
  <c r="B20" i="1" s="1"/>
  <c r="I14" i="1"/>
  <c r="D15" i="1"/>
  <c r="D16" i="1" s="1"/>
  <c r="E15" i="1"/>
  <c r="E16" i="1" s="1"/>
  <c r="F15" i="1"/>
  <c r="F16" i="1" s="1"/>
  <c r="G15" i="1"/>
  <c r="G16" i="1" s="1"/>
  <c r="H15" i="1"/>
  <c r="H16" i="1" s="1"/>
  <c r="I15" i="1"/>
  <c r="I16" i="1" s="1"/>
  <c r="C15" i="1"/>
  <c r="C16" i="1" s="1"/>
  <c r="C14" i="1"/>
  <c r="B26" i="1" s="1"/>
  <c r="B30" i="1" l="1"/>
  <c r="B29" i="1"/>
  <c r="D28" i="1"/>
  <c r="E28" i="1" s="1"/>
  <c r="D27" i="1"/>
  <c r="D26" i="1"/>
  <c r="E26" i="1" s="1"/>
  <c r="D25" i="1"/>
  <c r="E25" i="1" s="1"/>
  <c r="E24" i="1"/>
  <c r="D23" i="1"/>
  <c r="E23" i="1" s="1"/>
  <c r="D22" i="1"/>
  <c r="E22" i="1" s="1"/>
  <c r="D21" i="1"/>
  <c r="E21" i="1" s="1"/>
  <c r="D20" i="1"/>
  <c r="E20" i="1" s="1"/>
  <c r="B31" i="1" l="1"/>
  <c r="E27" i="1"/>
  <c r="E29" i="1" s="1"/>
  <c r="E30" i="1"/>
  <c r="E31" i="1" l="1"/>
  <c r="D38" i="1" s="1"/>
  <c r="F20" i="1" l="1"/>
  <c r="G20" i="1" s="1"/>
  <c r="J22" i="1" s="1"/>
  <c r="F28" i="1"/>
  <c r="G28" i="1" s="1"/>
  <c r="J23" i="1" s="1"/>
  <c r="F21" i="1"/>
  <c r="G21" i="1" s="1"/>
  <c r="J21" i="1" s="1"/>
  <c r="F22" i="1"/>
  <c r="G22" i="1" s="1"/>
  <c r="J20" i="1" s="1"/>
  <c r="F26" i="1"/>
  <c r="G26" i="1" s="1"/>
  <c r="J25" i="1" s="1"/>
  <c r="F23" i="1"/>
  <c r="G23" i="1" s="1"/>
  <c r="J26" i="1" s="1"/>
  <c r="F25" i="1"/>
  <c r="G25" i="1" s="1"/>
  <c r="F27" i="1"/>
  <c r="G27" i="1" s="1"/>
  <c r="J24" i="1" s="1"/>
</calcChain>
</file>

<file path=xl/sharedStrings.xml><?xml version="1.0" encoding="utf-8"?>
<sst xmlns="http://schemas.openxmlformats.org/spreadsheetml/2006/main" count="89" uniqueCount="46">
  <si>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</si>
  <si>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</si>
  <si>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</si>
  <si>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</si>
  <si>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</si>
  <si>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</si>
  <si>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</si>
  <si>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</si>
  <si>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CaO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</si>
  <si>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</si>
  <si>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</si>
  <si>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</si>
  <si>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</si>
  <si>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</si>
  <si>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r>
      <t>CO</t>
    </r>
    <r>
      <rPr>
        <vertAlign val="subscript"/>
        <sz val="10"/>
        <rFont val="Arial"/>
        <family val="2"/>
      </rPr>
      <t>2</t>
    </r>
  </si>
  <si>
    <r>
      <t>SO</t>
    </r>
    <r>
      <rPr>
        <vertAlign val="subscript"/>
        <sz val="10"/>
        <rFont val="Arial"/>
        <family val="2"/>
      </rPr>
      <t>3</t>
    </r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</si>
  <si>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</si>
  <si>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</si>
  <si>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</si>
  <si>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</si>
  <si>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</si>
  <si>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</si>
  <si>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</si>
  <si>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</si>
  <si>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R060232.</t>
  </si>
  <si>
    <t>Point#</t>
  </si>
  <si>
    <t>Comment</t>
  </si>
  <si>
    <t>Total</t>
  </si>
  <si>
    <t>Na2O</t>
  </si>
  <si>
    <t>SO3</t>
  </si>
  <si>
    <t>CO2</t>
  </si>
  <si>
    <t>UO2</t>
  </si>
  <si>
    <t>Average</t>
  </si>
  <si>
    <t>Std Dev</t>
  </si>
  <si>
    <t>Sample Description: Schröckingerite R060232</t>
  </si>
  <si>
    <r>
      <t>NaCa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(UO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)(SO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F·10H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</si>
  <si>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UO</t>
    </r>
    <r>
      <rPr>
        <vertAlign val="subscript"/>
        <sz val="10"/>
        <rFont val="Arial"/>
        <family val="2"/>
      </rPr>
      <t>3</t>
    </r>
  </si>
  <si>
    <t xml:space="preserve">Na = </t>
  </si>
  <si>
    <t xml:space="preserve">Ca = </t>
  </si>
  <si>
    <t xml:space="preserve">U = </t>
  </si>
  <si>
    <t xml:space="preserve">S = </t>
  </si>
  <si>
    <t xml:space="preserve">C = </t>
  </si>
  <si>
    <t xml:space="preserve">F = </t>
  </si>
  <si>
    <t xml:space="preserve">H2O = </t>
  </si>
  <si>
    <r>
      <t>Na</t>
    </r>
    <r>
      <rPr>
        <vertAlign val="subscript"/>
        <sz val="12"/>
        <color theme="1"/>
        <rFont val="Calibri"/>
        <family val="2"/>
        <scheme val="minor"/>
      </rPr>
      <t>0.17</t>
    </r>
    <r>
      <rPr>
        <sz val="12"/>
        <color theme="1"/>
        <rFont val="Calibri"/>
        <family val="2"/>
        <scheme val="minor"/>
      </rPr>
      <t>Ca</t>
    </r>
    <r>
      <rPr>
        <vertAlign val="subscript"/>
        <sz val="12"/>
        <color theme="1"/>
        <rFont val="Calibri"/>
        <family val="2"/>
        <scheme val="minor"/>
      </rPr>
      <t>3.33</t>
    </r>
    <r>
      <rPr>
        <sz val="12"/>
        <color theme="1"/>
        <rFont val="Calibri"/>
        <family val="2"/>
        <scheme val="minor"/>
      </rPr>
      <t>(UO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1.21</t>
    </r>
    <r>
      <rPr>
        <sz val="12"/>
        <color theme="1"/>
        <rFont val="Calibri"/>
        <family val="2"/>
        <scheme val="minor"/>
      </rPr>
      <t>(SO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0.99</t>
    </r>
    <r>
      <rPr>
        <sz val="12"/>
        <color theme="1"/>
        <rFont val="Calibri"/>
        <family val="2"/>
        <scheme val="minor"/>
      </rPr>
      <t>(CO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2.95</t>
    </r>
    <r>
      <rPr>
        <sz val="12"/>
        <color theme="1"/>
        <rFont val="Calibri"/>
        <family val="2"/>
        <scheme val="minor"/>
      </rPr>
      <t>F</t>
    </r>
    <r>
      <rPr>
        <vertAlign val="subscript"/>
        <sz val="12"/>
        <color theme="1"/>
        <rFont val="Calibri"/>
        <family val="2"/>
        <scheme val="minor"/>
      </rPr>
      <t>1.11</t>
    </r>
    <r>
      <rPr>
        <sz val="12"/>
        <color theme="1"/>
        <rFont val="Calibri"/>
        <family val="2"/>
        <scheme val="minor"/>
      </rPr>
      <t>·1.53H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</si>
  <si>
    <t>UO3 (corrected for 6+)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</si>
</sst>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164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1" xfId="0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164" fontId="0" fillId="0" borderId="0" xfId="0" applyNumberFormat="1"/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K14" sqref="K14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1.28515625" customWidth="1"/>
    <col min="7" max="7" width="13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11" x14ac:dyDescent="0.25">
      <c r="A1" s="1" t="s">
        <v>0</v>
      </c>
      <c r="B1" s="2"/>
      <c r="C1" s="2"/>
      <c r="D1" s="2"/>
    </row>
    <row r="2" spans="1:11" x14ac:dyDescent="0.25">
      <c r="A2" t="s">
        <v>25</v>
      </c>
      <c r="B2" t="s">
        <v>26</v>
      </c>
      <c r="C2" t="s">
        <v>13</v>
      </c>
      <c r="D2" t="s">
        <v>28</v>
      </c>
      <c r="E2" t="s">
        <v>29</v>
      </c>
      <c r="F2" t="s">
        <v>8</v>
      </c>
      <c r="G2" t="s">
        <v>30</v>
      </c>
      <c r="H2" t="s">
        <v>31</v>
      </c>
      <c r="I2" t="s">
        <v>27</v>
      </c>
    </row>
    <row r="3" spans="1:11" x14ac:dyDescent="0.25">
      <c r="A3">
        <v>56</v>
      </c>
      <c r="B3" t="s">
        <v>24</v>
      </c>
      <c r="C3">
        <v>2.954949</v>
      </c>
      <c r="D3">
        <v>0.73723000000000005</v>
      </c>
      <c r="E3">
        <v>10.070539999999999</v>
      </c>
      <c r="F3">
        <v>23.517489999999999</v>
      </c>
      <c r="G3">
        <v>14.510289999999999</v>
      </c>
      <c r="H3">
        <v>41.21134</v>
      </c>
      <c r="I3">
        <v>93.001829999999998</v>
      </c>
    </row>
    <row r="4" spans="1:11" x14ac:dyDescent="0.25">
      <c r="A4">
        <v>57</v>
      </c>
      <c r="B4" t="s">
        <v>24</v>
      </c>
      <c r="C4">
        <v>2.7040470000000001</v>
      </c>
      <c r="D4">
        <v>0.46746399999999999</v>
      </c>
      <c r="E4">
        <v>10.288360000000001</v>
      </c>
      <c r="F4">
        <v>23.818390000000001</v>
      </c>
      <c r="G4">
        <v>14.510289999999999</v>
      </c>
      <c r="H4">
        <v>42.276060000000001</v>
      </c>
      <c r="I4">
        <v>94.064610000000002</v>
      </c>
    </row>
    <row r="5" spans="1:11" x14ac:dyDescent="0.25">
      <c r="A5">
        <v>58</v>
      </c>
      <c r="B5" t="s">
        <v>24</v>
      </c>
      <c r="C5">
        <v>2.536816</v>
      </c>
      <c r="D5">
        <v>0.651061</v>
      </c>
      <c r="E5">
        <v>10.43394</v>
      </c>
      <c r="F5">
        <v>23.745989999999999</v>
      </c>
      <c r="G5">
        <v>14.510289999999999</v>
      </c>
      <c r="H5">
        <v>41.738100000000003</v>
      </c>
      <c r="I5">
        <v>93.616200000000006</v>
      </c>
    </row>
    <row r="6" spans="1:11" x14ac:dyDescent="0.25">
      <c r="A6">
        <v>60</v>
      </c>
      <c r="B6" t="s">
        <v>24</v>
      </c>
      <c r="C6">
        <v>2.6971910000000001</v>
      </c>
      <c r="D6">
        <v>0.41577900000000001</v>
      </c>
      <c r="E6">
        <v>10.3721</v>
      </c>
      <c r="F6">
        <v>23.689219999999999</v>
      </c>
      <c r="G6">
        <v>14.510289999999999</v>
      </c>
      <c r="H6">
        <v>41.91742</v>
      </c>
      <c r="I6">
        <v>93.602000000000004</v>
      </c>
    </row>
    <row r="7" spans="1:11" x14ac:dyDescent="0.25">
      <c r="A7">
        <v>62</v>
      </c>
      <c r="B7" t="s">
        <v>24</v>
      </c>
      <c r="C7">
        <v>3.2028669999999999</v>
      </c>
      <c r="D7">
        <v>0.75577499999999997</v>
      </c>
      <c r="E7">
        <v>10.01125</v>
      </c>
      <c r="F7">
        <v>23.563839999999999</v>
      </c>
      <c r="G7">
        <v>14.510289999999999</v>
      </c>
      <c r="H7">
        <v>41.269539999999999</v>
      </c>
      <c r="I7">
        <v>93.313559999999995</v>
      </c>
    </row>
    <row r="8" spans="1:11" x14ac:dyDescent="0.25">
      <c r="A8">
        <v>63</v>
      </c>
      <c r="B8" t="s">
        <v>24</v>
      </c>
      <c r="C8">
        <v>2.2418870000000002</v>
      </c>
      <c r="D8">
        <v>0.62732600000000005</v>
      </c>
      <c r="E8">
        <v>9.6468760000000007</v>
      </c>
      <c r="F8">
        <v>24.265160000000002</v>
      </c>
      <c r="G8">
        <v>14.510289999999999</v>
      </c>
      <c r="H8">
        <v>40.988660000000003</v>
      </c>
      <c r="I8">
        <v>92.280199999999994</v>
      </c>
    </row>
    <row r="9" spans="1:11" x14ac:dyDescent="0.25">
      <c r="A9">
        <v>65</v>
      </c>
      <c r="B9" t="s">
        <v>24</v>
      </c>
      <c r="C9">
        <v>2.6928529999999999</v>
      </c>
      <c r="D9">
        <v>0.639656</v>
      </c>
      <c r="E9">
        <v>10.231619999999999</v>
      </c>
      <c r="F9">
        <v>23.29907</v>
      </c>
      <c r="G9">
        <v>14.510289999999999</v>
      </c>
      <c r="H9">
        <v>40.348469999999999</v>
      </c>
      <c r="I9">
        <v>91.721950000000007</v>
      </c>
    </row>
    <row r="10" spans="1:11" x14ac:dyDescent="0.25">
      <c r="A10">
        <v>69</v>
      </c>
      <c r="B10" t="s">
        <v>24</v>
      </c>
      <c r="C10">
        <v>2.4785240000000002</v>
      </c>
      <c r="D10">
        <v>0.54201299999999997</v>
      </c>
      <c r="E10">
        <v>9.9998679999999993</v>
      </c>
      <c r="F10">
        <v>23.7226</v>
      </c>
      <c r="G10">
        <v>14.510289999999999</v>
      </c>
      <c r="H10">
        <v>42.520440000000001</v>
      </c>
      <c r="I10">
        <v>93.773740000000004</v>
      </c>
    </row>
    <row r="11" spans="1:11" x14ac:dyDescent="0.25">
      <c r="A11">
        <v>70</v>
      </c>
      <c r="B11" t="s">
        <v>24</v>
      </c>
      <c r="C11">
        <v>2.6524079999999999</v>
      </c>
      <c r="D11">
        <v>0.777783</v>
      </c>
      <c r="E11">
        <v>10.14729</v>
      </c>
      <c r="F11">
        <v>23.505579999999998</v>
      </c>
      <c r="G11">
        <v>14.510289999999999</v>
      </c>
      <c r="H11">
        <v>39.668140000000001</v>
      </c>
      <c r="I11">
        <v>91.261499999999998</v>
      </c>
    </row>
    <row r="12" spans="1:11" x14ac:dyDescent="0.25">
      <c r="A12">
        <v>72</v>
      </c>
      <c r="B12" t="s">
        <v>24</v>
      </c>
      <c r="C12">
        <v>2.5878610000000002</v>
      </c>
      <c r="D12">
        <v>0.94756099999999999</v>
      </c>
      <c r="E12">
        <v>9.6698609999999992</v>
      </c>
      <c r="F12">
        <v>23.63213</v>
      </c>
      <c r="G12">
        <v>14.510289999999999</v>
      </c>
      <c r="H12">
        <v>41.519080000000002</v>
      </c>
      <c r="I12">
        <v>92.866780000000006</v>
      </c>
    </row>
    <row r="13" spans="1:11" x14ac:dyDescent="0.25">
      <c r="A13" s="3"/>
      <c r="C13" t="s">
        <v>13</v>
      </c>
      <c r="D13" t="s">
        <v>28</v>
      </c>
      <c r="E13" t="s">
        <v>29</v>
      </c>
      <c r="F13" t="s">
        <v>8</v>
      </c>
      <c r="G13" t="s">
        <v>30</v>
      </c>
      <c r="H13" t="s">
        <v>31</v>
      </c>
      <c r="I13" t="s">
        <v>27</v>
      </c>
      <c r="K13" t="s">
        <v>45</v>
      </c>
    </row>
    <row r="14" spans="1:11" x14ac:dyDescent="0.25">
      <c r="A14" s="3"/>
      <c r="B14" t="s">
        <v>32</v>
      </c>
      <c r="C14">
        <f>AVERAGE(C3:C12)</f>
        <v>2.6749403000000003</v>
      </c>
      <c r="D14">
        <f>AVERAGE(D3:D12)</f>
        <v>0.65616479999999999</v>
      </c>
      <c r="E14">
        <f>AVERAGE(E3:E12)</f>
        <v>10.087170499999999</v>
      </c>
      <c r="F14">
        <f>AVERAGE(F3:F12)</f>
        <v>23.675947000000001</v>
      </c>
      <c r="G14">
        <f>AVERAGE(G3:G12)</f>
        <v>14.510290000000001</v>
      </c>
      <c r="H14">
        <f>AVERAGE(H3:H12)</f>
        <v>41.345725000000002</v>
      </c>
      <c r="I14">
        <f>AVERAGE(I3:I12)</f>
        <v>92.950236999999987</v>
      </c>
      <c r="K14">
        <f>H14*0.8815*1.20165</f>
        <v>43.795644228369383</v>
      </c>
    </row>
    <row r="15" spans="1:11" x14ac:dyDescent="0.25">
      <c r="A15" s="3"/>
      <c r="B15" t="s">
        <v>33</v>
      </c>
      <c r="C15">
        <f>STDEVP(C3:C12)</f>
        <v>0.24739805697177569</v>
      </c>
      <c r="D15">
        <f>STDEVP(D3:D12)</f>
        <v>0.14958299180842738</v>
      </c>
      <c r="E15">
        <f>STDEVP(E3:E12)</f>
        <v>0.25457019095300615</v>
      </c>
      <c r="F15">
        <f>STDEVP(F3:F12)</f>
        <v>0.24194594065823938</v>
      </c>
      <c r="G15">
        <f>STDEVP(G3:G12)</f>
        <v>1.7763568394002505E-15</v>
      </c>
      <c r="H15">
        <f>STDEVP(H3:H12)</f>
        <v>0.81954204755155802</v>
      </c>
      <c r="I15">
        <f>STDEVP(I3:I12)</f>
        <v>0.87973790423114195</v>
      </c>
    </row>
    <row r="16" spans="1:11" x14ac:dyDescent="0.25">
      <c r="A16" s="3"/>
      <c r="C16">
        <f>C15/C14</f>
        <v>9.2487319052232925E-2</v>
      </c>
      <c r="D16">
        <f t="shared" ref="D16:I16" si="0">D15/D14</f>
        <v>0.2279655839637045</v>
      </c>
      <c r="E16">
        <f t="shared" si="0"/>
        <v>2.5237026671949898E-2</v>
      </c>
      <c r="F16">
        <f t="shared" si="0"/>
        <v>1.0219060747949781E-2</v>
      </c>
      <c r="G16">
        <f t="shared" si="0"/>
        <v>1.2242049189921429E-16</v>
      </c>
      <c r="H16">
        <f t="shared" si="0"/>
        <v>1.982168767270517E-2</v>
      </c>
      <c r="I16">
        <f t="shared" si="0"/>
        <v>9.464611738764497E-3</v>
      </c>
    </row>
    <row r="17" spans="1:11" x14ac:dyDescent="0.25">
      <c r="A17" s="4" t="s">
        <v>34</v>
      </c>
      <c r="B17" s="5"/>
      <c r="C17" s="5"/>
      <c r="D17" s="5"/>
    </row>
    <row r="19" spans="1:11" ht="18.75" thickBot="1" x14ac:dyDescent="0.4">
      <c r="A19" s="6" t="s">
        <v>1</v>
      </c>
      <c r="B19" s="6" t="s">
        <v>2</v>
      </c>
      <c r="C19" s="6" t="s">
        <v>3</v>
      </c>
      <c r="D19" s="6" t="s">
        <v>4</v>
      </c>
      <c r="E19" s="6" t="s">
        <v>5</v>
      </c>
      <c r="F19" s="6" t="s">
        <v>6</v>
      </c>
      <c r="G19" s="6" t="s">
        <v>7</v>
      </c>
      <c r="I19" t="s">
        <v>35</v>
      </c>
    </row>
    <row r="20" spans="1:11" ht="15.75" x14ac:dyDescent="0.3">
      <c r="A20" s="11" t="s">
        <v>36</v>
      </c>
      <c r="B20" s="7">
        <f>K14</f>
        <v>43.795644228369383</v>
      </c>
      <c r="C20" s="9">
        <f>270.03+15.999</f>
        <v>286.029</v>
      </c>
      <c r="D20" s="8">
        <f t="shared" ref="D20:D28" si="1">B20/C20</f>
        <v>0.15311609741798693</v>
      </c>
      <c r="E20" s="11">
        <f>3*D20</f>
        <v>0.45934829225396079</v>
      </c>
      <c r="F20" s="7">
        <f>E20*$D$38</f>
        <v>3.6191110974767233</v>
      </c>
      <c r="G20" s="10">
        <f>F20/3</f>
        <v>1.2063703658255744</v>
      </c>
      <c r="I20" t="s">
        <v>37</v>
      </c>
      <c r="J20" s="25">
        <f>G22</f>
        <v>0.16682116954749995</v>
      </c>
      <c r="K20" s="25"/>
    </row>
    <row r="21" spans="1:11" x14ac:dyDescent="0.25">
      <c r="A21" s="8" t="s">
        <v>8</v>
      </c>
      <c r="B21" s="7">
        <f>F14</f>
        <v>23.675947000000001</v>
      </c>
      <c r="C21" s="12">
        <v>56.08</v>
      </c>
      <c r="D21" s="8">
        <f t="shared" si="1"/>
        <v>0.42218165121255352</v>
      </c>
      <c r="E21" s="8">
        <f t="shared" ref="E21:E24" si="2">D21*1</f>
        <v>0.42218165121255352</v>
      </c>
      <c r="F21" s="7">
        <f>E21*$D$38</f>
        <v>3.3262827462731792</v>
      </c>
      <c r="G21" s="10">
        <f t="shared" ref="G21" si="3">F21</f>
        <v>3.3262827462731792</v>
      </c>
      <c r="I21" t="s">
        <v>38</v>
      </c>
      <c r="J21" s="25">
        <f>G21</f>
        <v>3.3262827462731792</v>
      </c>
    </row>
    <row r="22" spans="1:11" ht="15.75" x14ac:dyDescent="0.3">
      <c r="A22" s="8" t="s">
        <v>9</v>
      </c>
      <c r="B22" s="7">
        <f>D14</f>
        <v>0.65616479999999999</v>
      </c>
      <c r="C22" s="12">
        <v>61.98</v>
      </c>
      <c r="D22" s="8">
        <f t="shared" si="1"/>
        <v>1.0586718296224588E-2</v>
      </c>
      <c r="E22" s="8">
        <f t="shared" si="2"/>
        <v>1.0586718296224588E-2</v>
      </c>
      <c r="F22" s="7">
        <f>E22*$D$38</f>
        <v>8.3410584773749977E-2</v>
      </c>
      <c r="G22" s="10">
        <f t="shared" ref="G22:G23" si="4">2*F22</f>
        <v>0.16682116954749995</v>
      </c>
      <c r="I22" t="s">
        <v>39</v>
      </c>
      <c r="J22" s="25">
        <f>G20</f>
        <v>1.2063703658255744</v>
      </c>
    </row>
    <row r="23" spans="1:11" ht="15.75" x14ac:dyDescent="0.3">
      <c r="A23" s="8" t="s">
        <v>10</v>
      </c>
      <c r="B23" s="7">
        <v>3.5</v>
      </c>
      <c r="C23" s="12">
        <v>18.015000000000001</v>
      </c>
      <c r="D23" s="8">
        <f t="shared" si="1"/>
        <v>0.19428254232583958</v>
      </c>
      <c r="E23" s="8">
        <f t="shared" si="2"/>
        <v>0.19428254232583958</v>
      </c>
      <c r="F23" s="7">
        <f>E23*$D$38</f>
        <v>1.5307123523356789</v>
      </c>
      <c r="G23" s="10">
        <f t="shared" si="4"/>
        <v>3.0614247046713579</v>
      </c>
      <c r="I23" t="s">
        <v>40</v>
      </c>
      <c r="J23" s="25">
        <f>G28</f>
        <v>0.99268985784824271</v>
      </c>
      <c r="K23" s="25"/>
    </row>
    <row r="24" spans="1:11" ht="15.75" x14ac:dyDescent="0.3">
      <c r="A24" s="11" t="s">
        <v>11</v>
      </c>
      <c r="B24" s="7">
        <v>0</v>
      </c>
      <c r="C24" s="12"/>
      <c r="D24" s="8"/>
      <c r="E24" s="8">
        <f t="shared" si="2"/>
        <v>0</v>
      </c>
      <c r="F24" s="8"/>
      <c r="G24" s="10"/>
      <c r="I24" t="s">
        <v>41</v>
      </c>
      <c r="J24" s="25">
        <f>G27</f>
        <v>2.9538768458525642</v>
      </c>
    </row>
    <row r="25" spans="1:11" x14ac:dyDescent="0.25">
      <c r="A25" s="8" t="s">
        <v>12</v>
      </c>
      <c r="B25" s="7">
        <v>0</v>
      </c>
      <c r="C25" s="12">
        <v>35.453000000000003</v>
      </c>
      <c r="D25" s="8">
        <f t="shared" si="1"/>
        <v>0</v>
      </c>
      <c r="E25" s="8">
        <f>D25*1</f>
        <v>0</v>
      </c>
      <c r="F25" s="7">
        <f>E25*$D$38</f>
        <v>0</v>
      </c>
      <c r="G25" s="10">
        <f>F25</f>
        <v>0</v>
      </c>
      <c r="I25" t="s">
        <v>42</v>
      </c>
      <c r="J25" s="25">
        <f>G26</f>
        <v>1.1093199077816274</v>
      </c>
    </row>
    <row r="26" spans="1:11" x14ac:dyDescent="0.25">
      <c r="A26" s="8" t="s">
        <v>13</v>
      </c>
      <c r="B26" s="7">
        <f>C14</f>
        <v>2.6749403000000003</v>
      </c>
      <c r="C26" s="12">
        <v>18.998403</v>
      </c>
      <c r="D26" s="8">
        <f t="shared" si="1"/>
        <v>0.14079816603532413</v>
      </c>
      <c r="E26" s="8">
        <f>D26*1</f>
        <v>0.14079816603532413</v>
      </c>
      <c r="F26" s="7">
        <f>E26*$D$38</f>
        <v>1.1093199077816274</v>
      </c>
      <c r="G26" s="10">
        <f>F26</f>
        <v>1.1093199077816274</v>
      </c>
      <c r="I26" t="s">
        <v>43</v>
      </c>
      <c r="J26">
        <f>G23/2</f>
        <v>1.5307123523356789</v>
      </c>
    </row>
    <row r="27" spans="1:11" ht="15.75" x14ac:dyDescent="0.3">
      <c r="A27" s="8" t="s">
        <v>14</v>
      </c>
      <c r="B27" s="13">
        <v>16.5</v>
      </c>
      <c r="C27" s="12">
        <v>44.01</v>
      </c>
      <c r="D27" s="13">
        <f t="shared" si="1"/>
        <v>0.37491479209270623</v>
      </c>
      <c r="E27" s="13">
        <f>D27*2</f>
        <v>0.74982958418541246</v>
      </c>
      <c r="F27" s="7">
        <f>E27*$D$38</f>
        <v>5.9077536917051283</v>
      </c>
      <c r="G27" s="10">
        <f>F27/2</f>
        <v>2.9538768458525642</v>
      </c>
    </row>
    <row r="28" spans="1:11" ht="19.5" thickBot="1" x14ac:dyDescent="0.35">
      <c r="A28" s="8" t="s">
        <v>15</v>
      </c>
      <c r="B28" s="14">
        <f>E14</f>
        <v>10.087170499999999</v>
      </c>
      <c r="C28" s="12">
        <v>80.06</v>
      </c>
      <c r="D28" s="13">
        <f t="shared" si="1"/>
        <v>0.12599513489882586</v>
      </c>
      <c r="E28" s="14">
        <f>D28*3</f>
        <v>0.37798540469647757</v>
      </c>
      <c r="F28" s="7">
        <f>E28*$D$38</f>
        <v>2.9780695735447282</v>
      </c>
      <c r="G28" s="10">
        <f>F28/3</f>
        <v>0.99268985784824271</v>
      </c>
      <c r="I28" s="26" t="s">
        <v>44</v>
      </c>
    </row>
    <row r="29" spans="1:11" x14ac:dyDescent="0.25">
      <c r="A29" s="15" t="s">
        <v>16</v>
      </c>
      <c r="B29" s="16">
        <f>SUM(B20:B28)</f>
        <v>100.88986682836939</v>
      </c>
      <c r="E29">
        <f>SUM(E20:E28)</f>
        <v>2.3550123590057925</v>
      </c>
    </row>
    <row r="30" spans="1:11" x14ac:dyDescent="0.25">
      <c r="A30" s="17" t="s">
        <v>17</v>
      </c>
      <c r="B30" s="18">
        <f>($B26*15.9995)/(2*18.998403)+(B25*15.9994)/(2*35.453)</f>
        <v>1.1263501287410844</v>
      </c>
      <c r="E30">
        <f>0.5*(E25+E26)</f>
        <v>7.0399083017662067E-2</v>
      </c>
    </row>
    <row r="31" spans="1:11" x14ac:dyDescent="0.25">
      <c r="B31" s="18">
        <f>B29-B30</f>
        <v>99.763516699628312</v>
      </c>
      <c r="E31">
        <f>E29-E30</f>
        <v>2.2846132759881304</v>
      </c>
    </row>
    <row r="33" spans="1:7" x14ac:dyDescent="0.25">
      <c r="E33" s="19" t="s">
        <v>18</v>
      </c>
      <c r="F33" s="20"/>
      <c r="G33" s="21">
        <v>18</v>
      </c>
    </row>
    <row r="37" spans="1:7" x14ac:dyDescent="0.25">
      <c r="C37" s="22" t="s">
        <v>19</v>
      </c>
      <c r="D37" s="22"/>
      <c r="E37" s="22"/>
      <c r="F37" s="22"/>
    </row>
    <row r="38" spans="1:7" x14ac:dyDescent="0.25">
      <c r="C38" s="23" t="s">
        <v>20</v>
      </c>
      <c r="D38" s="22">
        <f>G33/E31</f>
        <v>7.8787951506649296</v>
      </c>
      <c r="E38" s="22"/>
      <c r="F38" s="22"/>
    </row>
    <row r="39" spans="1:7" x14ac:dyDescent="0.25">
      <c r="C39" s="22"/>
      <c r="D39" s="22"/>
      <c r="E39" s="22"/>
      <c r="F39" s="22"/>
    </row>
    <row r="40" spans="1:7" x14ac:dyDescent="0.25">
      <c r="C40" s="22" t="s">
        <v>21</v>
      </c>
      <c r="D40" s="22"/>
      <c r="E40" s="22"/>
      <c r="F40" s="22"/>
    </row>
    <row r="42" spans="1:7" x14ac:dyDescent="0.25">
      <c r="A42" s="24" t="s">
        <v>22</v>
      </c>
      <c r="B42" s="24"/>
      <c r="C42" s="24"/>
      <c r="D42" s="24"/>
      <c r="E42" s="24"/>
      <c r="F42" s="24"/>
    </row>
    <row r="44" spans="1:7" x14ac:dyDescent="0.25">
      <c r="A44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sqref="A1:XFD17"/>
    </sheetView>
  </sheetViews>
  <sheetFormatPr defaultRowHeight="15" x14ac:dyDescent="0.25"/>
  <sheetData>
    <row r="1" spans="1:9" x14ac:dyDescent="0.25">
      <c r="A1" t="s">
        <v>25</v>
      </c>
      <c r="B1" t="s">
        <v>26</v>
      </c>
      <c r="C1" t="s">
        <v>13</v>
      </c>
      <c r="D1" t="s">
        <v>28</v>
      </c>
      <c r="E1" t="s">
        <v>29</v>
      </c>
      <c r="F1" t="s">
        <v>8</v>
      </c>
      <c r="G1" t="s">
        <v>30</v>
      </c>
      <c r="H1" t="s">
        <v>31</v>
      </c>
      <c r="I1" t="s">
        <v>27</v>
      </c>
    </row>
    <row r="2" spans="1:9" x14ac:dyDescent="0.25">
      <c r="A2">
        <v>56</v>
      </c>
      <c r="B2" t="s">
        <v>24</v>
      </c>
      <c r="C2">
        <v>2.954949</v>
      </c>
      <c r="D2">
        <v>0.73723000000000005</v>
      </c>
      <c r="E2">
        <v>10.070539999999999</v>
      </c>
      <c r="F2">
        <v>23.517489999999999</v>
      </c>
      <c r="G2">
        <v>14.510289999999999</v>
      </c>
      <c r="H2">
        <v>41.21134</v>
      </c>
      <c r="I2">
        <v>93.001829999999998</v>
      </c>
    </row>
    <row r="3" spans="1:9" x14ac:dyDescent="0.25">
      <c r="A3">
        <v>57</v>
      </c>
      <c r="B3" t="s">
        <v>24</v>
      </c>
      <c r="C3">
        <v>2.7040470000000001</v>
      </c>
      <c r="D3">
        <v>0.46746399999999999</v>
      </c>
      <c r="E3">
        <v>10.288360000000001</v>
      </c>
      <c r="F3">
        <v>23.818390000000001</v>
      </c>
      <c r="G3">
        <v>14.510289999999999</v>
      </c>
      <c r="H3">
        <v>42.276060000000001</v>
      </c>
      <c r="I3">
        <v>94.064610000000002</v>
      </c>
    </row>
    <row r="4" spans="1:9" x14ac:dyDescent="0.25">
      <c r="A4">
        <v>58</v>
      </c>
      <c r="B4" t="s">
        <v>24</v>
      </c>
      <c r="C4">
        <v>2.536816</v>
      </c>
      <c r="D4">
        <v>0.651061</v>
      </c>
      <c r="E4">
        <v>10.43394</v>
      </c>
      <c r="F4">
        <v>23.745989999999999</v>
      </c>
      <c r="G4">
        <v>14.510289999999999</v>
      </c>
      <c r="H4">
        <v>41.738100000000003</v>
      </c>
      <c r="I4">
        <v>93.616200000000006</v>
      </c>
    </row>
    <row r="5" spans="1:9" x14ac:dyDescent="0.25">
      <c r="A5">
        <v>60</v>
      </c>
      <c r="B5" t="s">
        <v>24</v>
      </c>
      <c r="C5">
        <v>2.6971910000000001</v>
      </c>
      <c r="D5">
        <v>0.41577900000000001</v>
      </c>
      <c r="E5">
        <v>10.3721</v>
      </c>
      <c r="F5">
        <v>23.689219999999999</v>
      </c>
      <c r="G5">
        <v>14.510289999999999</v>
      </c>
      <c r="H5">
        <v>41.91742</v>
      </c>
      <c r="I5">
        <v>93.602000000000004</v>
      </c>
    </row>
    <row r="6" spans="1:9" x14ac:dyDescent="0.25">
      <c r="A6">
        <v>61</v>
      </c>
      <c r="B6" t="s">
        <v>24</v>
      </c>
      <c r="C6">
        <v>2.9711669999999999</v>
      </c>
      <c r="D6">
        <v>0.37303199999999997</v>
      </c>
      <c r="E6">
        <v>10.232100000000001</v>
      </c>
      <c r="F6">
        <v>23.488689999999998</v>
      </c>
      <c r="G6">
        <v>14.510289999999999</v>
      </c>
      <c r="H6">
        <v>42.342570000000002</v>
      </c>
      <c r="I6">
        <v>93.917850000000001</v>
      </c>
    </row>
    <row r="7" spans="1:9" x14ac:dyDescent="0.25">
      <c r="A7">
        <v>62</v>
      </c>
      <c r="B7" t="s">
        <v>24</v>
      </c>
      <c r="C7">
        <v>3.2028669999999999</v>
      </c>
      <c r="D7">
        <v>0.75577499999999997</v>
      </c>
      <c r="E7">
        <v>10.01125</v>
      </c>
      <c r="F7">
        <v>23.563839999999999</v>
      </c>
      <c r="G7">
        <v>14.510289999999999</v>
      </c>
      <c r="H7">
        <v>41.269539999999999</v>
      </c>
      <c r="I7">
        <v>93.313559999999995</v>
      </c>
    </row>
    <row r="8" spans="1:9" x14ac:dyDescent="0.25">
      <c r="A8">
        <v>63</v>
      </c>
      <c r="B8" t="s">
        <v>24</v>
      </c>
      <c r="C8">
        <v>2.2418870000000002</v>
      </c>
      <c r="D8">
        <v>0.62732600000000005</v>
      </c>
      <c r="E8">
        <v>9.6468760000000007</v>
      </c>
      <c r="F8">
        <v>24.265160000000002</v>
      </c>
      <c r="G8">
        <v>14.510289999999999</v>
      </c>
      <c r="H8">
        <v>40.988660000000003</v>
      </c>
      <c r="I8">
        <v>92.280199999999994</v>
      </c>
    </row>
    <row r="9" spans="1:9" x14ac:dyDescent="0.25">
      <c r="A9">
        <v>64</v>
      </c>
      <c r="B9" t="s">
        <v>24</v>
      </c>
      <c r="C9">
        <v>2.7830080000000001</v>
      </c>
      <c r="D9">
        <v>0.28881400000000002</v>
      </c>
      <c r="E9">
        <v>10.412710000000001</v>
      </c>
      <c r="F9">
        <v>23.612159999999999</v>
      </c>
      <c r="G9">
        <v>14.510289999999999</v>
      </c>
      <c r="H9">
        <v>42.55162</v>
      </c>
      <c r="I9">
        <v>94.158600000000007</v>
      </c>
    </row>
    <row r="10" spans="1:9" x14ac:dyDescent="0.25">
      <c r="A10">
        <v>65</v>
      </c>
      <c r="B10" t="s">
        <v>24</v>
      </c>
      <c r="C10">
        <v>2.6928529999999999</v>
      </c>
      <c r="D10">
        <v>0.639656</v>
      </c>
      <c r="E10">
        <v>10.231619999999999</v>
      </c>
      <c r="F10">
        <v>23.29907</v>
      </c>
      <c r="G10">
        <v>14.510289999999999</v>
      </c>
      <c r="H10">
        <v>40.348469999999999</v>
      </c>
      <c r="I10">
        <v>91.721950000000007</v>
      </c>
    </row>
    <row r="11" spans="1:9" x14ac:dyDescent="0.25">
      <c r="A11">
        <v>66</v>
      </c>
      <c r="B11" t="s">
        <v>24</v>
      </c>
      <c r="C11">
        <v>2.4633859999999999</v>
      </c>
      <c r="D11">
        <v>0.35674699999999998</v>
      </c>
      <c r="E11">
        <v>10.335240000000001</v>
      </c>
      <c r="F11">
        <v>23.737069999999999</v>
      </c>
      <c r="G11">
        <v>14.510289999999999</v>
      </c>
      <c r="H11">
        <v>42.672110000000004</v>
      </c>
      <c r="I11">
        <v>94.074839999999995</v>
      </c>
    </row>
    <row r="12" spans="1:9" x14ac:dyDescent="0.25">
      <c r="A12">
        <v>67</v>
      </c>
      <c r="B12" t="s">
        <v>24</v>
      </c>
      <c r="C12">
        <v>2.2648380000000001</v>
      </c>
      <c r="D12">
        <v>0.34459699999999999</v>
      </c>
      <c r="E12">
        <v>10.39284</v>
      </c>
      <c r="F12">
        <v>23.525310000000001</v>
      </c>
      <c r="G12">
        <v>14.510289999999999</v>
      </c>
      <c r="H12">
        <v>42.454940000000001</v>
      </c>
      <c r="I12">
        <v>93.492819999999995</v>
      </c>
    </row>
    <row r="13" spans="1:9" x14ac:dyDescent="0.25">
      <c r="A13">
        <v>68</v>
      </c>
      <c r="B13" t="s">
        <v>24</v>
      </c>
      <c r="C13">
        <v>2.6065429999999998</v>
      </c>
      <c r="D13">
        <v>0.36667699999999998</v>
      </c>
      <c r="E13">
        <v>10.60769</v>
      </c>
      <c r="F13">
        <v>23.371169999999999</v>
      </c>
      <c r="G13">
        <v>14.510289999999999</v>
      </c>
      <c r="H13">
        <v>42.893929999999997</v>
      </c>
      <c r="I13">
        <v>94.356290000000001</v>
      </c>
    </row>
    <row r="14" spans="1:9" x14ac:dyDescent="0.25">
      <c r="A14">
        <v>69</v>
      </c>
      <c r="B14" t="s">
        <v>24</v>
      </c>
      <c r="C14">
        <v>2.4785240000000002</v>
      </c>
      <c r="D14">
        <v>0.54201299999999997</v>
      </c>
      <c r="E14">
        <v>9.9998679999999993</v>
      </c>
      <c r="F14">
        <v>23.7226</v>
      </c>
      <c r="G14">
        <v>14.510289999999999</v>
      </c>
      <c r="H14">
        <v>42.520440000000001</v>
      </c>
      <c r="I14">
        <v>93.773740000000004</v>
      </c>
    </row>
    <row r="15" spans="1:9" x14ac:dyDescent="0.25">
      <c r="A15">
        <v>70</v>
      </c>
      <c r="B15" t="s">
        <v>24</v>
      </c>
      <c r="C15">
        <v>2.6524079999999999</v>
      </c>
      <c r="D15">
        <v>0.777783</v>
      </c>
      <c r="E15">
        <v>10.14729</v>
      </c>
      <c r="F15">
        <v>23.505579999999998</v>
      </c>
      <c r="G15">
        <v>14.510289999999999</v>
      </c>
      <c r="H15">
        <v>39.668140000000001</v>
      </c>
      <c r="I15">
        <v>91.261499999999998</v>
      </c>
    </row>
    <row r="16" spans="1:9" x14ac:dyDescent="0.25">
      <c r="A16">
        <v>71</v>
      </c>
      <c r="B16" t="s">
        <v>24</v>
      </c>
      <c r="C16">
        <v>3.1481240000000001</v>
      </c>
      <c r="D16">
        <v>0.23974899999999999</v>
      </c>
      <c r="E16">
        <v>9.8276570000000003</v>
      </c>
      <c r="F16">
        <v>23.079519999999999</v>
      </c>
      <c r="G16">
        <v>14.510289999999999</v>
      </c>
      <c r="H16">
        <v>41.609690000000001</v>
      </c>
      <c r="I16">
        <v>92.415030000000002</v>
      </c>
    </row>
    <row r="17" spans="1:9" x14ac:dyDescent="0.25">
      <c r="A17">
        <v>72</v>
      </c>
      <c r="B17" t="s">
        <v>24</v>
      </c>
      <c r="C17">
        <v>2.5878610000000002</v>
      </c>
      <c r="D17">
        <v>0.94756099999999999</v>
      </c>
      <c r="E17">
        <v>9.6698609999999992</v>
      </c>
      <c r="F17">
        <v>23.63213</v>
      </c>
      <c r="G17">
        <v>14.510289999999999</v>
      </c>
      <c r="H17">
        <v>41.519080000000002</v>
      </c>
      <c r="I17">
        <v>92.866780000000006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2012-08-17T18:53:38Z</dcterms:created>
  <dcterms:modified xsi:type="dcterms:W3CDTF">2013-01-30T01:47:36Z</dcterms:modified>
</cp:coreProperties>
</file>