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Microprobe\Data\1_30_13_SX100\Data\"/>
    </mc:Choice>
  </mc:AlternateContent>
  <bookViews>
    <workbookView xWindow="480" yWindow="45" windowWidth="22995" windowHeight="1003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J26" i="1" l="1"/>
  <c r="J25" i="1"/>
  <c r="B40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C19" i="1"/>
  <c r="C18" i="1"/>
  <c r="N20" i="1" l="1"/>
  <c r="C20" i="1"/>
  <c r="K20" i="1"/>
  <c r="J20" i="1"/>
  <c r="Q20" i="1"/>
  <c r="M20" i="1"/>
  <c r="I20" i="1"/>
  <c r="E20" i="1"/>
  <c r="P20" i="1"/>
  <c r="L20" i="1"/>
  <c r="H20" i="1"/>
  <c r="D20" i="1"/>
  <c r="F20" i="1"/>
  <c r="O20" i="1"/>
  <c r="G20" i="1"/>
  <c r="C35" i="1" l="1"/>
  <c r="D35" i="1" s="1"/>
  <c r="E35" i="1" s="1"/>
  <c r="B41" i="1" l="1"/>
  <c r="D40" i="1"/>
  <c r="E40" i="1" s="1"/>
  <c r="E39" i="1"/>
  <c r="D38" i="1"/>
  <c r="E38" i="1" s="1"/>
  <c r="D37" i="1"/>
  <c r="E37" i="1" s="1"/>
  <c r="D36" i="1"/>
  <c r="E36" i="1" s="1"/>
  <c r="D34" i="1"/>
  <c r="E34" i="1" s="1"/>
  <c r="C33" i="1"/>
  <c r="D33" i="1" s="1"/>
  <c r="E33" i="1" s="1"/>
  <c r="D32" i="1"/>
  <c r="E32" i="1" s="1"/>
  <c r="D31" i="1"/>
  <c r="E31" i="1" s="1"/>
  <c r="D30" i="1"/>
  <c r="E30" i="1" s="1"/>
  <c r="D29" i="1"/>
  <c r="E29" i="1" s="1"/>
  <c r="D28" i="1"/>
  <c r="E28" i="1" s="1"/>
  <c r="D27" i="1"/>
  <c r="E27" i="1" s="1"/>
  <c r="D26" i="1"/>
  <c r="E26" i="1" s="1"/>
  <c r="D25" i="1"/>
  <c r="E25" i="1" s="1"/>
  <c r="F35" i="1" l="1"/>
  <c r="G35" i="1" s="1"/>
  <c r="E41" i="1"/>
  <c r="D48" i="1" s="1"/>
  <c r="F28" i="1" s="1"/>
  <c r="G28" i="1" s="1"/>
  <c r="F36" i="1" l="1"/>
  <c r="G36" i="1" s="1"/>
  <c r="F27" i="1"/>
  <c r="G27" i="1" s="1"/>
  <c r="F33" i="1"/>
  <c r="G33" i="1" s="1"/>
  <c r="F34" i="1"/>
  <c r="G34" i="1" s="1"/>
  <c r="F29" i="1"/>
  <c r="G29" i="1" s="1"/>
  <c r="F26" i="1"/>
  <c r="G26" i="1" s="1"/>
  <c r="F37" i="1"/>
  <c r="G37" i="1" s="1"/>
  <c r="F40" i="1"/>
  <c r="G40" i="1" s="1"/>
  <c r="F32" i="1"/>
  <c r="G32" i="1" s="1"/>
  <c r="F38" i="1"/>
  <c r="G38" i="1" s="1"/>
  <c r="F31" i="1"/>
  <c r="G31" i="1" s="1"/>
  <c r="F25" i="1"/>
  <c r="G25" i="1" s="1"/>
  <c r="F30" i="1"/>
  <c r="G30" i="1" s="1"/>
</calcChain>
</file>

<file path=xl/sharedStrings.xml><?xml version="1.0" encoding="utf-8"?>
<sst xmlns="http://schemas.openxmlformats.org/spreadsheetml/2006/main" count="117" uniqueCount="53">
  <si>
    <t>Fit Calulator without Cl and F</t>
  </si>
  <si>
    <t>Oxide</t>
  </si>
  <si>
    <t>Wt % Oxide</t>
  </si>
  <si>
    <t>Oxide MW</t>
  </si>
  <si>
    <t>Mol #</t>
  </si>
  <si>
    <t>Atom Prop.</t>
  </si>
  <si>
    <t>Anion Prop.</t>
  </si>
  <si>
    <t># Ions/formula</t>
  </si>
  <si>
    <t>CaO</t>
  </si>
  <si>
    <t>SrO</t>
  </si>
  <si>
    <t>Total:</t>
  </si>
  <si>
    <t>Enter Oxygens in formula:</t>
  </si>
  <si>
    <t>Oxygen Factor Calculation:</t>
  </si>
  <si>
    <t>F=</t>
  </si>
  <si>
    <t>F is factor for anion proportion calculation</t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</si>
  <si>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O+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</si>
  <si>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O-</t>
    </r>
  </si>
  <si>
    <t>Point#</t>
  </si>
  <si>
    <t>Comment</t>
  </si>
  <si>
    <t>Total</t>
  </si>
  <si>
    <t>SiO2</t>
  </si>
  <si>
    <t>P2O5</t>
  </si>
  <si>
    <t>ThO2</t>
  </si>
  <si>
    <t>Y2O3</t>
  </si>
  <si>
    <t>La2O3</t>
  </si>
  <si>
    <t>Ce2O3</t>
  </si>
  <si>
    <t>Pr2O3</t>
  </si>
  <si>
    <t>Nd2O3</t>
  </si>
  <si>
    <t>Sm2O3</t>
  </si>
  <si>
    <t>Eu2O3</t>
  </si>
  <si>
    <t>Gd2O3</t>
  </si>
  <si>
    <t>Dy2O3</t>
  </si>
  <si>
    <t>R120196_Monazite La</t>
  </si>
  <si>
    <t>Average</t>
  </si>
  <si>
    <t>Std Dev</t>
  </si>
  <si>
    <r>
      <t>SiO</t>
    </r>
    <r>
      <rPr>
        <b/>
        <vertAlign val="subscript"/>
        <sz val="10"/>
        <rFont val="Arial"/>
        <family val="2"/>
      </rPr>
      <t>2</t>
    </r>
  </si>
  <si>
    <r>
      <t>ThO</t>
    </r>
    <r>
      <rPr>
        <b/>
        <vertAlign val="subscript"/>
        <sz val="10"/>
        <rFont val="Arial"/>
        <family val="2"/>
      </rPr>
      <t>2</t>
    </r>
  </si>
  <si>
    <r>
      <t>P</t>
    </r>
    <r>
      <rPr>
        <b/>
        <vertAlign val="subscript"/>
        <sz val="10"/>
        <rFont val="Arial"/>
        <family val="2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0"/>
        <rFont val="Arial"/>
        <family val="2"/>
      </rPr>
      <t>5</t>
    </r>
  </si>
  <si>
    <r>
      <t>Y</t>
    </r>
    <r>
      <rPr>
        <b/>
        <vertAlign val="subscript"/>
        <sz val="10"/>
        <rFont val="Arial"/>
        <family val="2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0"/>
        <rFont val="Arial"/>
        <family val="2"/>
      </rPr>
      <t>3</t>
    </r>
  </si>
  <si>
    <r>
      <t>La</t>
    </r>
    <r>
      <rPr>
        <b/>
        <vertAlign val="subscript"/>
        <sz val="10"/>
        <rFont val="Arial"/>
        <family val="2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0"/>
        <rFont val="Arial"/>
        <family val="2"/>
      </rPr>
      <t>3</t>
    </r>
  </si>
  <si>
    <r>
      <t>Ce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</si>
  <si>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Pr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</si>
  <si>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Nd</t>
    </r>
    <r>
      <rPr>
        <b/>
        <vertAlign val="subscript"/>
        <sz val="10"/>
        <rFont val="Arial"/>
        <family val="2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0"/>
        <rFont val="Arial"/>
        <family val="2"/>
      </rPr>
      <t>3</t>
    </r>
  </si>
  <si>
    <r>
      <t>Sm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</si>
  <si>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Eu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</si>
  <si>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Gd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</si>
  <si>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Dy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</si>
  <si>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CePO</t>
    </r>
    <r>
      <rPr>
        <vertAlign val="subscript"/>
        <sz val="11"/>
        <color theme="1"/>
        <rFont val="Calibri"/>
        <family val="2"/>
        <scheme val="minor"/>
      </rPr>
      <t>4</t>
    </r>
  </si>
  <si>
    <t>P + Si =</t>
  </si>
  <si>
    <t>REE + Th =</t>
  </si>
  <si>
    <r>
      <t>(Ce</t>
    </r>
    <r>
      <rPr>
        <vertAlign val="subscript"/>
        <sz val="11"/>
        <color theme="1"/>
        <rFont val="Calibri"/>
        <family val="2"/>
        <scheme val="minor"/>
      </rPr>
      <t>0.47</t>
    </r>
    <r>
      <rPr>
        <sz val="11"/>
        <color theme="1"/>
        <rFont val="Calibri"/>
        <family val="2"/>
        <scheme val="minor"/>
      </rPr>
      <t>La</t>
    </r>
    <r>
      <rPr>
        <vertAlign val="subscript"/>
        <sz val="11"/>
        <color theme="1"/>
        <rFont val="Calibri"/>
        <family val="2"/>
        <scheme val="minor"/>
      </rPr>
      <t>0.23</t>
    </r>
    <r>
      <rPr>
        <sz val="11"/>
        <color theme="1"/>
        <rFont val="Calibri"/>
        <family val="2"/>
        <scheme val="minor"/>
      </rPr>
      <t>Nd</t>
    </r>
    <r>
      <rPr>
        <vertAlign val="subscript"/>
        <sz val="11"/>
        <color theme="1"/>
        <rFont val="Calibri"/>
        <family val="2"/>
        <scheme val="minor"/>
      </rPr>
      <t>0.19</t>
    </r>
    <r>
      <rPr>
        <sz val="11"/>
        <color theme="1"/>
        <rFont val="Calibri"/>
        <family val="2"/>
        <scheme val="minor"/>
      </rPr>
      <t>Pr</t>
    </r>
    <r>
      <rPr>
        <vertAlign val="subscript"/>
        <sz val="11"/>
        <color theme="1"/>
        <rFont val="Calibri"/>
        <family val="2"/>
        <scheme val="minor"/>
      </rPr>
      <t>0.05</t>
    </r>
    <r>
      <rPr>
        <sz val="11"/>
        <color theme="1"/>
        <rFont val="Calibri"/>
        <family val="2"/>
        <scheme val="minor"/>
      </rPr>
      <t>Sm</t>
    </r>
    <r>
      <rPr>
        <vertAlign val="subscript"/>
        <sz val="11"/>
        <color theme="1"/>
        <rFont val="Calibri"/>
        <family val="2"/>
        <scheme val="minor"/>
      </rPr>
      <t>0.03</t>
    </r>
    <r>
      <rPr>
        <sz val="11"/>
        <color theme="1"/>
        <rFont val="Calibri"/>
        <family val="2"/>
        <scheme val="minor"/>
      </rPr>
      <t>Gd</t>
    </r>
    <r>
      <rPr>
        <vertAlign val="subscript"/>
        <sz val="11"/>
        <color theme="1"/>
        <rFont val="Calibri"/>
        <family val="2"/>
        <scheme val="minor"/>
      </rPr>
      <t>0.01</t>
    </r>
    <r>
      <rPr>
        <sz val="11"/>
        <color theme="1"/>
        <rFont val="Calibri"/>
        <family val="2"/>
        <scheme val="minor"/>
      </rPr>
      <t>Y</t>
    </r>
    <r>
      <rPr>
        <vertAlign val="subscript"/>
        <sz val="11"/>
        <color theme="1"/>
        <rFont val="Calibri"/>
        <family val="2"/>
        <scheme val="minor"/>
      </rPr>
      <t>0.01</t>
    </r>
    <r>
      <rPr>
        <sz val="11"/>
        <color theme="1"/>
        <rFont val="Calibri"/>
        <family val="2"/>
        <scheme val="minor"/>
      </rPr>
      <t>Eu</t>
    </r>
    <r>
      <rPr>
        <vertAlign val="subscript"/>
        <sz val="11"/>
        <color theme="1"/>
        <rFont val="Calibri"/>
        <family val="2"/>
        <scheme val="minor"/>
      </rPr>
      <t>0.01</t>
    </r>
    <r>
      <rPr>
        <sz val="11"/>
        <color theme="1"/>
        <rFont val="Calibri"/>
        <family val="2"/>
        <scheme val="minor"/>
      </rPr>
      <t>Th</t>
    </r>
    <r>
      <rPr>
        <vertAlign val="subscript"/>
        <sz val="11"/>
        <color theme="1"/>
        <rFont val="Calibri"/>
        <family val="2"/>
        <scheme val="minor"/>
      </rPr>
      <t>0.01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∑=1.00</t>
    </r>
    <r>
      <rPr>
        <sz val="11"/>
        <color theme="1"/>
        <rFont val="Calibri"/>
        <family val="2"/>
        <scheme val="minor"/>
      </rPr>
      <t>(P</t>
    </r>
    <r>
      <rPr>
        <vertAlign val="subscript"/>
        <sz val="11"/>
        <color theme="1"/>
        <rFont val="Calibri"/>
        <family val="2"/>
        <scheme val="minor"/>
      </rPr>
      <t>0.98</t>
    </r>
    <r>
      <rPr>
        <sz val="11"/>
        <color theme="1"/>
        <rFont val="Calibri"/>
        <family val="2"/>
        <scheme val="minor"/>
      </rPr>
      <t>Si</t>
    </r>
    <r>
      <rPr>
        <vertAlign val="subscript"/>
        <sz val="11"/>
        <color theme="1"/>
        <rFont val="Calibri"/>
        <family val="2"/>
        <scheme val="minor"/>
      </rPr>
      <t>0.01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∑=0.99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4</t>
    </r>
  </si>
  <si>
    <t>Sample Description: R120146 Monazite-(Ce)</t>
  </si>
  <si>
    <t>R120146_Monazite 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</si>
</sst>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vertAlign val="subscript"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vertAlign val="subscript"/>
      <sz val="10"/>
      <name val="Arial"/>
      <family val="2"/>
    </font>
    <font>
      <vertAlign val="sub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1" fillId="0" borderId="0" xfId="1"/>
    <xf numFmtId="0" fontId="2" fillId="0" borderId="0" xfId="1" applyFont="1"/>
    <xf numFmtId="0" fontId="1" fillId="2" borderId="0" xfId="1" applyFill="1"/>
    <xf numFmtId="0" fontId="1" fillId="4" borderId="0" xfId="1" applyFill="1"/>
    <xf numFmtId="0" fontId="1" fillId="4" borderId="0" xfId="1" applyFill="1" applyAlignment="1">
      <alignment horizontal="right"/>
    </xf>
    <xf numFmtId="0" fontId="2" fillId="5" borderId="0" xfId="1" applyFont="1" applyFill="1"/>
    <xf numFmtId="0" fontId="1" fillId="5" borderId="0" xfId="1" applyFill="1"/>
    <xf numFmtId="0" fontId="4" fillId="0" borderId="1" xfId="0" applyFont="1" applyBorder="1"/>
    <xf numFmtId="0" fontId="0" fillId="0" borderId="1" xfId="0" applyBorder="1"/>
    <xf numFmtId="2" fontId="0" fillId="0" borderId="1" xfId="0" applyNumberFormat="1" applyBorder="1"/>
    <xf numFmtId="0" fontId="0" fillId="0" borderId="2" xfId="0" applyBorder="1"/>
    <xf numFmtId="0" fontId="0" fillId="0" borderId="3" xfId="0" applyBorder="1"/>
    <xf numFmtId="2" fontId="0" fillId="0" borderId="2" xfId="0" applyNumberFormat="1" applyBorder="1"/>
    <xf numFmtId="2" fontId="0" fillId="0" borderId="1" xfId="0" applyNumberFormat="1" applyFill="1" applyBorder="1"/>
    <xf numFmtId="0" fontId="0" fillId="0" borderId="4" xfId="0" applyFill="1" applyBorder="1"/>
    <xf numFmtId="2" fontId="4" fillId="0" borderId="0" xfId="0" applyNumberFormat="1" applyFont="1"/>
    <xf numFmtId="0" fontId="0" fillId="3" borderId="0" xfId="0" applyFill="1" applyAlignment="1"/>
    <xf numFmtId="0" fontId="0" fillId="3" borderId="0" xfId="0" applyFill="1"/>
    <xf numFmtId="0" fontId="0" fillId="3" borderId="0" xfId="0" applyFill="1" applyAlignment="1">
      <alignment horizontal="left"/>
    </xf>
    <xf numFmtId="0" fontId="0" fillId="4" borderId="0" xfId="0" applyFill="1"/>
    <xf numFmtId="0" fontId="0" fillId="4" borderId="0" xfId="0" applyFill="1" applyAlignment="1">
      <alignment horizontal="right"/>
    </xf>
    <xf numFmtId="164" fontId="0" fillId="0" borderId="1" xfId="0" applyNumberFormat="1" applyBorder="1"/>
    <xf numFmtId="0" fontId="5" fillId="0" borderId="2" xfId="0" applyFont="1" applyBorder="1"/>
    <xf numFmtId="0" fontId="2" fillId="0" borderId="1" xfId="0" applyFont="1" applyBorder="1"/>
    <xf numFmtId="0" fontId="5" fillId="0" borderId="0" xfId="0" applyFont="1"/>
    <xf numFmtId="0" fontId="5" fillId="0" borderId="1" xfId="0" applyFont="1" applyBorder="1"/>
    <xf numFmtId="0" fontId="0" fillId="0" borderId="0" xfId="0" applyAlignment="1">
      <alignment horizontal="right"/>
    </xf>
    <xf numFmtId="2" fontId="0" fillId="0" borderId="0" xfId="0" applyNumberFormat="1"/>
    <xf numFmtId="0" fontId="0" fillId="0" borderId="0" xfId="0" applyAlignment="1">
      <alignment vertical="center"/>
    </xf>
    <xf numFmtId="0" fontId="1" fillId="2" borderId="0" xfId="1" applyFont="1" applyFill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7"/>
  <sheetViews>
    <sheetView tabSelected="1" topLeftCell="A21" workbookViewId="0">
      <selection activeCell="I28" sqref="I28"/>
    </sheetView>
  </sheetViews>
  <sheetFormatPr defaultRowHeight="15" x14ac:dyDescent="0.25"/>
  <cols>
    <col min="2" max="2" width="20.5703125" customWidth="1"/>
  </cols>
  <sheetData>
    <row r="1" spans="1:17" x14ac:dyDescent="0.25">
      <c r="A1" s="6" t="s">
        <v>0</v>
      </c>
      <c r="B1" s="7"/>
      <c r="C1" s="7"/>
      <c r="D1" s="7"/>
      <c r="E1" s="1"/>
      <c r="F1" s="1"/>
      <c r="G1" s="1"/>
    </row>
    <row r="2" spans="1:17" x14ac:dyDescent="0.25">
      <c r="A2" t="s">
        <v>17</v>
      </c>
      <c r="B2" t="s">
        <v>18</v>
      </c>
      <c r="C2" t="s">
        <v>20</v>
      </c>
      <c r="D2" t="s">
        <v>21</v>
      </c>
      <c r="E2" t="s">
        <v>22</v>
      </c>
      <c r="F2" t="s">
        <v>8</v>
      </c>
      <c r="G2" t="s">
        <v>23</v>
      </c>
      <c r="H2" t="s">
        <v>9</v>
      </c>
      <c r="I2" t="s">
        <v>24</v>
      </c>
      <c r="J2" t="s">
        <v>25</v>
      </c>
      <c r="K2" t="s">
        <v>26</v>
      </c>
      <c r="L2" t="s">
        <v>27</v>
      </c>
      <c r="M2" t="s">
        <v>28</v>
      </c>
      <c r="N2" t="s">
        <v>29</v>
      </c>
      <c r="O2" t="s">
        <v>30</v>
      </c>
      <c r="P2" t="s">
        <v>31</v>
      </c>
      <c r="Q2" t="s">
        <v>19</v>
      </c>
    </row>
    <row r="3" spans="1:17" x14ac:dyDescent="0.25">
      <c r="A3">
        <v>1</v>
      </c>
      <c r="B3" t="s">
        <v>52</v>
      </c>
      <c r="C3">
        <v>0.32220900000000002</v>
      </c>
      <c r="D3">
        <v>29.099039999999999</v>
      </c>
      <c r="E3">
        <v>1.190221</v>
      </c>
      <c r="F3">
        <v>6.7650000000000002E-2</v>
      </c>
      <c r="G3">
        <v>0.35305199999999998</v>
      </c>
      <c r="H3">
        <v>9.4519000000000006E-2</v>
      </c>
      <c r="I3">
        <v>15.74789</v>
      </c>
      <c r="J3">
        <v>32.514600000000002</v>
      </c>
      <c r="K3">
        <v>3.535866</v>
      </c>
      <c r="L3">
        <v>12.580970000000001</v>
      </c>
      <c r="M3">
        <v>1.8307100000000001</v>
      </c>
      <c r="N3">
        <v>0.32585999999999998</v>
      </c>
      <c r="O3">
        <v>1.0054399999999999</v>
      </c>
      <c r="P3">
        <v>0.19159300000000001</v>
      </c>
      <c r="Q3">
        <v>98.859629999999996</v>
      </c>
    </row>
    <row r="4" spans="1:17" x14ac:dyDescent="0.25">
      <c r="A4">
        <v>2</v>
      </c>
      <c r="B4" t="s">
        <v>52</v>
      </c>
      <c r="C4">
        <v>0.35362900000000003</v>
      </c>
      <c r="D4">
        <v>28.972560000000001</v>
      </c>
      <c r="E4">
        <v>1.2262109999999999</v>
      </c>
      <c r="F4">
        <v>7.0205000000000004E-2</v>
      </c>
      <c r="G4">
        <v>0.34817500000000001</v>
      </c>
      <c r="H4">
        <v>0.137961</v>
      </c>
      <c r="I4">
        <v>15.51585</v>
      </c>
      <c r="J4">
        <v>32.619929999999997</v>
      </c>
      <c r="K4">
        <v>3.607208</v>
      </c>
      <c r="L4">
        <v>12.668089999999999</v>
      </c>
      <c r="M4">
        <v>1.856927</v>
      </c>
      <c r="N4">
        <v>0.36261300000000002</v>
      </c>
      <c r="O4">
        <v>0.97787500000000005</v>
      </c>
      <c r="P4">
        <v>0.13383999999999999</v>
      </c>
      <c r="Q4">
        <v>98.851070000000007</v>
      </c>
    </row>
    <row r="5" spans="1:17" x14ac:dyDescent="0.25">
      <c r="A5">
        <v>3</v>
      </c>
      <c r="B5" t="s">
        <v>52</v>
      </c>
      <c r="C5">
        <v>0.37966499999999997</v>
      </c>
      <c r="D5">
        <v>27.662710000000001</v>
      </c>
      <c r="E5">
        <v>1.2833289999999999</v>
      </c>
      <c r="F5">
        <v>6.7740999999999996E-2</v>
      </c>
      <c r="G5">
        <v>0.33356400000000003</v>
      </c>
      <c r="H5">
        <v>0.13252700000000001</v>
      </c>
      <c r="I5">
        <v>15.440989999999999</v>
      </c>
      <c r="J5">
        <v>32.273020000000002</v>
      </c>
      <c r="K5">
        <v>3.6227399999999998</v>
      </c>
      <c r="L5">
        <v>12.91506</v>
      </c>
      <c r="M5">
        <v>1.889035</v>
      </c>
      <c r="N5">
        <v>0.33243499999999998</v>
      </c>
      <c r="O5">
        <v>1.1349579999999999</v>
      </c>
      <c r="P5">
        <v>0.16832900000000001</v>
      </c>
      <c r="Q5">
        <v>97.636099999999999</v>
      </c>
    </row>
    <row r="6" spans="1:17" x14ac:dyDescent="0.25">
      <c r="A6">
        <v>4</v>
      </c>
      <c r="B6" t="s">
        <v>52</v>
      </c>
      <c r="C6">
        <v>0.34128799999999998</v>
      </c>
      <c r="D6">
        <v>28.890250000000002</v>
      </c>
      <c r="E6">
        <v>1.2942560000000001</v>
      </c>
      <c r="F6">
        <v>6.6920999999999994E-2</v>
      </c>
      <c r="G6">
        <v>0.38237900000000002</v>
      </c>
      <c r="H6">
        <v>0.129445</v>
      </c>
      <c r="I6">
        <v>15.624320000000001</v>
      </c>
      <c r="J6">
        <v>32.140439999999998</v>
      </c>
      <c r="K6">
        <v>3.6259939999999999</v>
      </c>
      <c r="L6">
        <v>13.05728</v>
      </c>
      <c r="M6">
        <v>1.862012</v>
      </c>
      <c r="N6">
        <v>0.35725600000000002</v>
      </c>
      <c r="O6">
        <v>1.0753079999999999</v>
      </c>
      <c r="P6">
        <v>0.130518</v>
      </c>
      <c r="Q6">
        <v>98.977680000000007</v>
      </c>
    </row>
    <row r="7" spans="1:17" x14ac:dyDescent="0.25">
      <c r="A7">
        <v>5</v>
      </c>
      <c r="B7" t="s">
        <v>52</v>
      </c>
      <c r="C7">
        <v>0.28256199999999998</v>
      </c>
      <c r="D7">
        <v>29.264890000000001</v>
      </c>
      <c r="E7">
        <v>1.1205069999999999</v>
      </c>
      <c r="F7">
        <v>5.8736999999999998E-2</v>
      </c>
      <c r="G7">
        <v>0.49634499999999998</v>
      </c>
      <c r="H7">
        <v>0.10843700000000001</v>
      </c>
      <c r="I7">
        <v>14.76787</v>
      </c>
      <c r="J7">
        <v>31.68404</v>
      </c>
      <c r="K7">
        <v>3.6000139999999998</v>
      </c>
      <c r="L7">
        <v>13.35233</v>
      </c>
      <c r="M7">
        <v>2.194572</v>
      </c>
      <c r="N7">
        <v>0.42936200000000002</v>
      </c>
      <c r="O7">
        <v>1.3524430000000001</v>
      </c>
      <c r="P7">
        <v>0.31834699999999999</v>
      </c>
      <c r="Q7">
        <v>99.030460000000005</v>
      </c>
    </row>
    <row r="8" spans="1:17" x14ac:dyDescent="0.25">
      <c r="A8">
        <v>6</v>
      </c>
      <c r="B8" t="s">
        <v>52</v>
      </c>
      <c r="C8">
        <v>0.28949399999999997</v>
      </c>
      <c r="D8">
        <v>28.99521</v>
      </c>
      <c r="E8">
        <v>1.206588</v>
      </c>
      <c r="F8">
        <v>7.3440000000000005E-2</v>
      </c>
      <c r="G8">
        <v>0.48632199999999998</v>
      </c>
      <c r="H8">
        <v>0.103046</v>
      </c>
      <c r="I8">
        <v>14.529450000000001</v>
      </c>
      <c r="J8">
        <v>31.617750000000001</v>
      </c>
      <c r="K8">
        <v>3.7113670000000001</v>
      </c>
      <c r="L8">
        <v>13.379860000000001</v>
      </c>
      <c r="M8">
        <v>2.0925470000000002</v>
      </c>
      <c r="N8">
        <v>0.42915199999999998</v>
      </c>
      <c r="O8">
        <v>1.352109</v>
      </c>
      <c r="P8">
        <v>0.23066</v>
      </c>
      <c r="Q8">
        <v>98.496989999999997</v>
      </c>
    </row>
    <row r="9" spans="1:17" x14ac:dyDescent="0.25">
      <c r="A9">
        <v>7</v>
      </c>
      <c r="B9" t="s">
        <v>52</v>
      </c>
      <c r="C9">
        <v>0.26735100000000001</v>
      </c>
      <c r="D9">
        <v>29.16527</v>
      </c>
      <c r="E9">
        <v>1.0915459999999999</v>
      </c>
      <c r="F9">
        <v>6.0270999999999998E-2</v>
      </c>
      <c r="G9">
        <v>0.43624400000000002</v>
      </c>
      <c r="H9">
        <v>0.13231899999999999</v>
      </c>
      <c r="I9">
        <v>14.75433</v>
      </c>
      <c r="J9">
        <v>32.033389999999997</v>
      </c>
      <c r="K9">
        <v>3.582039</v>
      </c>
      <c r="L9">
        <v>13.441509999999999</v>
      </c>
      <c r="M9">
        <v>2.1727829999999999</v>
      </c>
      <c r="N9">
        <v>0.43857200000000002</v>
      </c>
      <c r="O9">
        <v>1.2724899999999999</v>
      </c>
      <c r="P9">
        <v>0.24809400000000001</v>
      </c>
      <c r="Q9">
        <v>99.096209999999999</v>
      </c>
    </row>
    <row r="10" spans="1:17" x14ac:dyDescent="0.25">
      <c r="A10">
        <v>8</v>
      </c>
      <c r="B10" t="s">
        <v>52</v>
      </c>
      <c r="C10">
        <v>0.30968200000000001</v>
      </c>
      <c r="D10">
        <v>28.722390000000001</v>
      </c>
      <c r="E10">
        <v>1.2515480000000001</v>
      </c>
      <c r="F10">
        <v>4.1517999999999999E-2</v>
      </c>
      <c r="G10">
        <v>0.34278399999999998</v>
      </c>
      <c r="H10">
        <v>4.9582000000000001E-2</v>
      </c>
      <c r="I10">
        <v>14.819229999999999</v>
      </c>
      <c r="J10">
        <v>31.989280000000001</v>
      </c>
      <c r="K10">
        <v>3.7382580000000001</v>
      </c>
      <c r="L10">
        <v>13.54181</v>
      </c>
      <c r="M10">
        <v>2.1440570000000001</v>
      </c>
      <c r="N10">
        <v>0.37264999999999998</v>
      </c>
      <c r="O10">
        <v>1.2260059999999999</v>
      </c>
      <c r="P10">
        <v>0.27501199999999998</v>
      </c>
      <c r="Q10">
        <v>98.823809999999995</v>
      </c>
    </row>
    <row r="11" spans="1:17" x14ac:dyDescent="0.25">
      <c r="A11">
        <v>10</v>
      </c>
      <c r="B11" t="s">
        <v>52</v>
      </c>
      <c r="C11">
        <v>0.30845600000000001</v>
      </c>
      <c r="D11">
        <v>28.879529999999999</v>
      </c>
      <c r="E11">
        <v>1.097877</v>
      </c>
      <c r="F11">
        <v>5.6878999999999999E-2</v>
      </c>
      <c r="G11">
        <v>0.286935</v>
      </c>
      <c r="H11">
        <v>8.6277999999999994E-2</v>
      </c>
      <c r="I11">
        <v>15.90789</v>
      </c>
      <c r="J11">
        <v>32.475569999999998</v>
      </c>
      <c r="K11">
        <v>3.4531869999999998</v>
      </c>
      <c r="L11">
        <v>12.86829</v>
      </c>
      <c r="M11">
        <v>1.768246</v>
      </c>
      <c r="N11">
        <v>0.337173</v>
      </c>
      <c r="O11">
        <v>0.99020399999999997</v>
      </c>
      <c r="P11">
        <v>0.202574</v>
      </c>
      <c r="Q11">
        <v>98.719089999999994</v>
      </c>
    </row>
    <row r="12" spans="1:17" x14ac:dyDescent="0.25">
      <c r="A12">
        <v>11</v>
      </c>
      <c r="B12" t="s">
        <v>52</v>
      </c>
      <c r="C12">
        <v>0.35827900000000001</v>
      </c>
      <c r="D12">
        <v>28.59432</v>
      </c>
      <c r="E12">
        <v>1.2637069999999999</v>
      </c>
      <c r="F12">
        <v>6.6707000000000002E-2</v>
      </c>
      <c r="G12">
        <v>0.34714200000000001</v>
      </c>
      <c r="H12">
        <v>0.13460800000000001</v>
      </c>
      <c r="I12">
        <v>15.59967</v>
      </c>
      <c r="J12">
        <v>32.310850000000002</v>
      </c>
      <c r="K12">
        <v>3.6249729999999998</v>
      </c>
      <c r="L12">
        <v>12.67489</v>
      </c>
      <c r="M12">
        <v>1.816119</v>
      </c>
      <c r="N12">
        <v>0.36526799999999998</v>
      </c>
      <c r="O12">
        <v>0.99428799999999995</v>
      </c>
      <c r="P12">
        <v>0.211371</v>
      </c>
      <c r="Q12">
        <v>98.362200000000001</v>
      </c>
    </row>
    <row r="13" spans="1:17" x14ac:dyDescent="0.25">
      <c r="A13">
        <v>12</v>
      </c>
      <c r="B13" t="s">
        <v>52</v>
      </c>
      <c r="C13">
        <v>0.34266000000000002</v>
      </c>
      <c r="D13">
        <v>28.862500000000001</v>
      </c>
      <c r="E13">
        <v>1.3028519999999999</v>
      </c>
      <c r="F13">
        <v>6.6123000000000001E-2</v>
      </c>
      <c r="G13">
        <v>0.29964299999999999</v>
      </c>
      <c r="H13">
        <v>0.15793399999999999</v>
      </c>
      <c r="I13">
        <v>15.51928</v>
      </c>
      <c r="J13">
        <v>32.463560000000001</v>
      </c>
      <c r="K13">
        <v>3.4738419999999999</v>
      </c>
      <c r="L13">
        <v>12.9542</v>
      </c>
      <c r="M13">
        <v>1.793175</v>
      </c>
      <c r="N13">
        <v>0.32353399999999999</v>
      </c>
      <c r="O13">
        <v>0.97111099999999995</v>
      </c>
      <c r="P13">
        <v>0.120044</v>
      </c>
      <c r="Q13">
        <v>98.650450000000006</v>
      </c>
    </row>
    <row r="14" spans="1:17" x14ac:dyDescent="0.25">
      <c r="A14">
        <v>13</v>
      </c>
      <c r="B14" t="s">
        <v>52</v>
      </c>
      <c r="C14">
        <v>0.33625899999999997</v>
      </c>
      <c r="D14">
        <v>28.985939999999999</v>
      </c>
      <c r="E14">
        <v>1.299998</v>
      </c>
      <c r="F14">
        <v>6.3343999999999998E-2</v>
      </c>
      <c r="G14">
        <v>0.27864800000000001</v>
      </c>
      <c r="H14">
        <v>0.104099</v>
      </c>
      <c r="I14">
        <v>15.755229999999999</v>
      </c>
      <c r="J14">
        <v>32.670250000000003</v>
      </c>
      <c r="K14">
        <v>3.560686</v>
      </c>
      <c r="L14">
        <v>12.258979999999999</v>
      </c>
      <c r="M14">
        <v>1.7474730000000001</v>
      </c>
      <c r="N14">
        <v>0.379359</v>
      </c>
      <c r="O14">
        <v>0.95472900000000005</v>
      </c>
      <c r="P14">
        <v>0.17421800000000001</v>
      </c>
      <c r="Q14">
        <v>98.569220000000001</v>
      </c>
    </row>
    <row r="15" spans="1:17" x14ac:dyDescent="0.25">
      <c r="A15">
        <v>14</v>
      </c>
      <c r="B15" t="s">
        <v>52</v>
      </c>
      <c r="C15">
        <v>0.348105</v>
      </c>
      <c r="D15">
        <v>28.92388</v>
      </c>
      <c r="E15">
        <v>1.218399</v>
      </c>
      <c r="F15">
        <v>6.1806E-2</v>
      </c>
      <c r="G15">
        <v>0.31210500000000002</v>
      </c>
      <c r="H15">
        <v>0.118565</v>
      </c>
      <c r="I15">
        <v>15.4168</v>
      </c>
      <c r="J15">
        <v>32.244410000000002</v>
      </c>
      <c r="K15">
        <v>3.4799259999999999</v>
      </c>
      <c r="L15">
        <v>13.10313</v>
      </c>
      <c r="M15">
        <v>1.8311489999999999</v>
      </c>
      <c r="N15">
        <v>0.36710500000000001</v>
      </c>
      <c r="O15">
        <v>0.98417900000000003</v>
      </c>
      <c r="P15">
        <v>0.197877</v>
      </c>
      <c r="Q15">
        <v>98.607429999999994</v>
      </c>
    </row>
    <row r="16" spans="1:17" x14ac:dyDescent="0.25">
      <c r="A16">
        <v>15</v>
      </c>
      <c r="B16" t="s">
        <v>52</v>
      </c>
      <c r="C16">
        <v>0.322405</v>
      </c>
      <c r="D16">
        <v>28.76557</v>
      </c>
      <c r="E16">
        <v>1.1148670000000001</v>
      </c>
      <c r="F16">
        <v>6.1185999999999997E-2</v>
      </c>
      <c r="G16">
        <v>0.31722899999999998</v>
      </c>
      <c r="H16">
        <v>0.11418399999999999</v>
      </c>
      <c r="I16">
        <v>16.06325</v>
      </c>
      <c r="J16">
        <v>32.411760000000001</v>
      </c>
      <c r="K16">
        <v>3.54867</v>
      </c>
      <c r="L16">
        <v>12.468529999999999</v>
      </c>
      <c r="M16">
        <v>1.7291799999999999</v>
      </c>
      <c r="N16">
        <v>0.38315700000000003</v>
      </c>
      <c r="O16">
        <v>0.95159300000000002</v>
      </c>
      <c r="P16">
        <v>0.15926399999999999</v>
      </c>
      <c r="Q16">
        <v>98.410839999999993</v>
      </c>
    </row>
    <row r="18" spans="1:17" x14ac:dyDescent="0.25">
      <c r="B18" t="s">
        <v>33</v>
      </c>
      <c r="C18">
        <f>AVERAGE(C3:C16)</f>
        <v>0.32586028571428571</v>
      </c>
      <c r="D18">
        <f>AVERAGE(D3:D16)</f>
        <v>28.841718571428572</v>
      </c>
      <c r="E18">
        <f>AVERAGE(E3:E16)</f>
        <v>1.2115647142857142</v>
      </c>
      <c r="F18">
        <f>AVERAGE(F3:F16)</f>
        <v>6.303771428571428E-2</v>
      </c>
      <c r="G18">
        <f>AVERAGE(G3:G16)</f>
        <v>0.35861192857142854</v>
      </c>
      <c r="H18">
        <f>AVERAGE(H3:H16)</f>
        <v>0.114536</v>
      </c>
      <c r="I18">
        <f>AVERAGE(I3:I16)</f>
        <v>15.39014642857143</v>
      </c>
      <c r="J18">
        <f>AVERAGE(J3:J16)</f>
        <v>32.246346428571435</v>
      </c>
      <c r="K18">
        <f>AVERAGE(K3:K16)</f>
        <v>3.5831978571428564</v>
      </c>
      <c r="L18">
        <f>AVERAGE(L3:L16)</f>
        <v>12.947494999999998</v>
      </c>
      <c r="M18">
        <f>AVERAGE(M3:M16)</f>
        <v>1.9091417857142858</v>
      </c>
      <c r="N18">
        <f>AVERAGE(N3:N16)</f>
        <v>0.37167828571428574</v>
      </c>
      <c r="O18">
        <f>AVERAGE(O3:O16)</f>
        <v>1.0887666428571428</v>
      </c>
      <c r="P18">
        <f>AVERAGE(P3:P16)</f>
        <v>0.19726721428571431</v>
      </c>
      <c r="Q18">
        <f>AVERAGE(Q3:Q16)</f>
        <v>98.649370000000019</v>
      </c>
    </row>
    <row r="19" spans="1:17" x14ac:dyDescent="0.25">
      <c r="B19" t="s">
        <v>34</v>
      </c>
      <c r="C19">
        <f>STDEVP(C3:C16)</f>
        <v>3.0531867336624285E-2</v>
      </c>
      <c r="D19">
        <f>STDEVP(D3:D16)</f>
        <v>0.36778539650681269</v>
      </c>
      <c r="E19">
        <f>STDEVP(E3:E16)</f>
        <v>7.4724323586699642E-2</v>
      </c>
      <c r="F19">
        <f>STDEVP(F3:F16)</f>
        <v>7.4318458332904022E-3</v>
      </c>
      <c r="G19">
        <f>STDEVP(G3:G16)</f>
        <v>6.649693053223725E-2</v>
      </c>
      <c r="H19">
        <f>STDEVP(H3:H16)</f>
        <v>2.5925599935199148E-2</v>
      </c>
      <c r="I19">
        <f>STDEVP(I3:I16)</f>
        <v>0.46098787037973665</v>
      </c>
      <c r="J19">
        <f>STDEVP(J3:J16)</f>
        <v>0.31135113646830032</v>
      </c>
      <c r="K19">
        <f>STDEVP(K3:K16)</f>
        <v>8.0150620439499679E-2</v>
      </c>
      <c r="L19">
        <f>STDEVP(L3:L16)</f>
        <v>0.37625210201121434</v>
      </c>
      <c r="M19">
        <f>STDEVP(M3:M16)</f>
        <v>0.15987991648116881</v>
      </c>
      <c r="N19">
        <f>STDEVP(N3:N16)</f>
        <v>3.6642220402989027E-2</v>
      </c>
      <c r="O19">
        <f>STDEVP(O3:O16)</f>
        <v>0.14472222796822529</v>
      </c>
      <c r="P19">
        <f>STDEVP(P3:P16)</f>
        <v>5.4718421131903561E-2</v>
      </c>
      <c r="Q19">
        <f>STDEVP(Q3:Q16)</f>
        <v>0.3556029546518753</v>
      </c>
    </row>
    <row r="20" spans="1:17" x14ac:dyDescent="0.25">
      <c r="A20" s="2"/>
      <c r="B20" s="1"/>
      <c r="C20" s="1">
        <f>C19/C18</f>
        <v>9.3696190285043279E-2</v>
      </c>
      <c r="D20" s="1">
        <f t="shared" ref="D20:Q20" si="0">D19/D18</f>
        <v>1.275185442212696E-2</v>
      </c>
      <c r="E20" s="1">
        <f t="shared" si="0"/>
        <v>6.1675883017733683E-2</v>
      </c>
      <c r="F20" s="1">
        <f t="shared" si="0"/>
        <v>0.11789523014121438</v>
      </c>
      <c r="G20" s="1">
        <f t="shared" si="0"/>
        <v>0.18542866322694659</v>
      </c>
      <c r="H20" s="1">
        <f t="shared" si="0"/>
        <v>0.22635328573722802</v>
      </c>
      <c r="I20" s="1">
        <f t="shared" si="0"/>
        <v>2.9953442777121597E-2</v>
      </c>
      <c r="J20" s="1">
        <f t="shared" si="0"/>
        <v>9.6553926553499987E-3</v>
      </c>
      <c r="K20" s="1">
        <f t="shared" si="0"/>
        <v>2.2368460697676791E-2</v>
      </c>
      <c r="L20" s="1">
        <f t="shared" si="0"/>
        <v>2.9059837598795317E-2</v>
      </c>
      <c r="M20" s="1">
        <f t="shared" si="0"/>
        <v>8.3744391159167555E-2</v>
      </c>
      <c r="N20" s="1">
        <f t="shared" si="0"/>
        <v>9.8585851827664772E-2</v>
      </c>
      <c r="O20" s="1">
        <f t="shared" si="0"/>
        <v>0.13292309138755853</v>
      </c>
      <c r="P20" s="1">
        <f t="shared" si="0"/>
        <v>0.27738223672916823</v>
      </c>
      <c r="Q20" s="1">
        <f t="shared" si="0"/>
        <v>3.6047159211647804E-3</v>
      </c>
    </row>
    <row r="21" spans="1:17" x14ac:dyDescent="0.25">
      <c r="A21" s="2"/>
      <c r="B21" s="1"/>
      <c r="C21" s="25" t="s">
        <v>20</v>
      </c>
      <c r="D21" s="25" t="s">
        <v>21</v>
      </c>
      <c r="E21" s="25" t="s">
        <v>22</v>
      </c>
      <c r="F21" s="25" t="s">
        <v>8</v>
      </c>
      <c r="G21" s="25" t="s">
        <v>23</v>
      </c>
      <c r="H21" s="25" t="s">
        <v>9</v>
      </c>
      <c r="I21" s="25" t="s">
        <v>24</v>
      </c>
      <c r="J21" s="25" t="s">
        <v>25</v>
      </c>
      <c r="K21" s="25" t="s">
        <v>26</v>
      </c>
      <c r="L21" s="25" t="s">
        <v>27</v>
      </c>
      <c r="M21" s="25" t="s">
        <v>28</v>
      </c>
      <c r="N21" s="25" t="s">
        <v>29</v>
      </c>
      <c r="O21" s="25" t="s">
        <v>30</v>
      </c>
      <c r="P21" s="25" t="s">
        <v>31</v>
      </c>
      <c r="Q21" t="s">
        <v>19</v>
      </c>
    </row>
    <row r="22" spans="1:17" ht="18" x14ac:dyDescent="0.35">
      <c r="A22" s="30" t="s">
        <v>51</v>
      </c>
      <c r="B22" s="3"/>
      <c r="C22" s="3"/>
      <c r="D22" t="s">
        <v>47</v>
      </c>
      <c r="E22" s="1"/>
      <c r="F22" s="1"/>
      <c r="G22" s="1"/>
    </row>
    <row r="24" spans="1:17" ht="15.75" thickBot="1" x14ac:dyDescent="0.3">
      <c r="A24" s="12" t="s">
        <v>1</v>
      </c>
      <c r="B24" s="12" t="s">
        <v>2</v>
      </c>
      <c r="C24" s="12" t="s">
        <v>3</v>
      </c>
      <c r="D24" s="12" t="s">
        <v>4</v>
      </c>
      <c r="E24" s="12" t="s">
        <v>5</v>
      </c>
      <c r="F24" s="12" t="s">
        <v>6</v>
      </c>
      <c r="G24" s="12" t="s">
        <v>7</v>
      </c>
    </row>
    <row r="25" spans="1:17" x14ac:dyDescent="0.25">
      <c r="A25" s="23" t="s">
        <v>35</v>
      </c>
      <c r="B25" s="13">
        <f>C18</f>
        <v>0.32586028571428571</v>
      </c>
      <c r="C25" s="13">
        <v>60.08</v>
      </c>
      <c r="D25" s="11">
        <f t="shared" ref="D25:D40" si="1">B25/C25</f>
        <v>5.423773064485448E-3</v>
      </c>
      <c r="E25" s="11">
        <f t="shared" ref="E25:E26" si="2">2*D25</f>
        <v>1.0847546128970896E-2</v>
      </c>
      <c r="F25" s="11">
        <f>E25*$D$48</f>
        <v>2.6176355093828936E-2</v>
      </c>
      <c r="G25" s="13">
        <f t="shared" ref="G25:G26" si="3">F25/2</f>
        <v>1.3088177546914468E-2</v>
      </c>
      <c r="I25" s="27" t="s">
        <v>48</v>
      </c>
      <c r="J25" s="28">
        <f>G25+G40</f>
        <v>0.9937606784364923</v>
      </c>
    </row>
    <row r="26" spans="1:17" x14ac:dyDescent="0.25">
      <c r="A26" s="24" t="s">
        <v>36</v>
      </c>
      <c r="B26" s="10">
        <f>E18</f>
        <v>1.2115647142857142</v>
      </c>
      <c r="C26" s="10">
        <v>264.03680000000003</v>
      </c>
      <c r="D26" s="9">
        <f t="shared" si="1"/>
        <v>4.5886206554757291E-3</v>
      </c>
      <c r="E26" s="8">
        <f t="shared" si="2"/>
        <v>9.1772413109514582E-3</v>
      </c>
      <c r="F26" s="11">
        <f>E26*$D$48</f>
        <v>2.2145720744679773E-2</v>
      </c>
      <c r="G26" s="10">
        <f t="shared" si="3"/>
        <v>1.1072860372339887E-2</v>
      </c>
      <c r="I26" s="27" t="s">
        <v>49</v>
      </c>
      <c r="J26" s="28">
        <f>SUM(G26:G34)</f>
        <v>1.0049316395105852</v>
      </c>
    </row>
    <row r="27" spans="1:17" x14ac:dyDescent="0.25">
      <c r="A27" s="24" t="s">
        <v>38</v>
      </c>
      <c r="B27" s="10">
        <f>G18</f>
        <v>0.35861192857142854</v>
      </c>
      <c r="C27" s="10">
        <v>227.8082</v>
      </c>
      <c r="D27" s="9">
        <f t="shared" si="1"/>
        <v>1.5741835832574443E-3</v>
      </c>
      <c r="E27" s="9">
        <f t="shared" ref="E27:E35" si="4">D27*3</f>
        <v>4.7225507497723335E-3</v>
      </c>
      <c r="F27" s="11">
        <f>E27*$D$48</f>
        <v>1.1396048830298581E-2</v>
      </c>
      <c r="G27" s="22">
        <f t="shared" ref="G27:G35" si="5">F27*2/3</f>
        <v>7.5973658868657206E-3</v>
      </c>
    </row>
    <row r="28" spans="1:17" ht="18" x14ac:dyDescent="0.25">
      <c r="A28" s="24" t="s">
        <v>39</v>
      </c>
      <c r="B28" s="10">
        <f>I18</f>
        <v>15.39014642857143</v>
      </c>
      <c r="C28" s="10">
        <v>325.81819999999999</v>
      </c>
      <c r="D28" s="9">
        <f t="shared" si="1"/>
        <v>4.7235379817859871E-2</v>
      </c>
      <c r="E28" s="9">
        <f t="shared" si="4"/>
        <v>0.14170613945357963</v>
      </c>
      <c r="F28" s="11">
        <f>E28*$D$48</f>
        <v>0.34195293398254006</v>
      </c>
      <c r="G28" s="10">
        <f t="shared" si="5"/>
        <v>0.22796862265502671</v>
      </c>
      <c r="I28" s="29" t="s">
        <v>50</v>
      </c>
    </row>
    <row r="29" spans="1:17" x14ac:dyDescent="0.25">
      <c r="A29" s="24" t="s">
        <v>40</v>
      </c>
      <c r="B29" s="10">
        <f>J18</f>
        <v>32.246346428571435</v>
      </c>
      <c r="C29" s="10">
        <v>328.23820000000001</v>
      </c>
      <c r="D29" s="9">
        <f t="shared" si="1"/>
        <v>9.82406874902782E-2</v>
      </c>
      <c r="E29" s="9">
        <f t="shared" si="4"/>
        <v>0.2947220624708346</v>
      </c>
      <c r="F29" s="11">
        <f>E29*$D$48</f>
        <v>0.71119765424349457</v>
      </c>
      <c r="G29" s="10">
        <f t="shared" si="5"/>
        <v>0.47413176949566305</v>
      </c>
    </row>
    <row r="30" spans="1:17" x14ac:dyDescent="0.25">
      <c r="A30" s="24" t="s">
        <v>41</v>
      </c>
      <c r="B30" s="10">
        <f>K18</f>
        <v>3.5831978571428564</v>
      </c>
      <c r="C30" s="10">
        <v>329.81220000000002</v>
      </c>
      <c r="D30" s="9">
        <f t="shared" si="1"/>
        <v>1.0864358132121421E-2</v>
      </c>
      <c r="E30" s="9">
        <f t="shared" si="4"/>
        <v>3.2593074396364261E-2</v>
      </c>
      <c r="F30" s="11">
        <f>E30*$D$48</f>
        <v>7.8650773073942665E-2</v>
      </c>
      <c r="G30" s="10">
        <f t="shared" si="5"/>
        <v>5.2433848715961774E-2</v>
      </c>
    </row>
    <row r="31" spans="1:17" x14ac:dyDescent="0.25">
      <c r="A31" s="24" t="s">
        <v>42</v>
      </c>
      <c r="B31" s="10">
        <f>L18</f>
        <v>12.947494999999998</v>
      </c>
      <c r="C31" s="10">
        <v>336.47820000000002</v>
      </c>
      <c r="D31" s="9">
        <f t="shared" si="1"/>
        <v>3.8479446811115842E-2</v>
      </c>
      <c r="E31" s="9">
        <f t="shared" si="4"/>
        <v>0.11543834043334752</v>
      </c>
      <c r="F31" s="11">
        <f>E31*$D$48</f>
        <v>0.27856576544581962</v>
      </c>
      <c r="G31" s="10">
        <f t="shared" si="5"/>
        <v>0.18571051029721308</v>
      </c>
    </row>
    <row r="32" spans="1:17" x14ac:dyDescent="0.25">
      <c r="A32" s="24" t="s">
        <v>43</v>
      </c>
      <c r="B32" s="10">
        <f>M18</f>
        <v>1.9091417857142858</v>
      </c>
      <c r="C32" s="10">
        <v>348.69819999999999</v>
      </c>
      <c r="D32" s="9">
        <f t="shared" si="1"/>
        <v>5.4750548919216841E-3</v>
      </c>
      <c r="E32" s="9">
        <f t="shared" si="4"/>
        <v>1.6425164675765054E-2</v>
      </c>
      <c r="F32" s="11">
        <f>E32*$D$48</f>
        <v>3.9635779181353983E-2</v>
      </c>
      <c r="G32" s="10">
        <f t="shared" si="5"/>
        <v>2.6423852787569323E-2</v>
      </c>
    </row>
    <row r="33" spans="1:7" x14ac:dyDescent="0.25">
      <c r="A33" s="24" t="s">
        <v>44</v>
      </c>
      <c r="B33" s="10">
        <f>N18</f>
        <v>0.37167828571428574</v>
      </c>
      <c r="C33" s="10">
        <f>(151.96*2)+(15.9999*3)</f>
        <v>351.91970000000003</v>
      </c>
      <c r="D33" s="9">
        <f>B33/C33</f>
        <v>1.0561451538924525E-3</v>
      </c>
      <c r="E33" s="9">
        <f>D33*3</f>
        <v>3.1684354616773576E-3</v>
      </c>
      <c r="F33" s="11">
        <f>E33*$D$48</f>
        <v>7.6457929517571594E-3</v>
      </c>
      <c r="G33" s="22">
        <f>F33*2/3</f>
        <v>5.0971953011714399E-3</v>
      </c>
    </row>
    <row r="34" spans="1:7" x14ac:dyDescent="0.25">
      <c r="A34" s="24" t="s">
        <v>45</v>
      </c>
      <c r="B34" s="10">
        <f>O18</f>
        <v>1.0887666428571428</v>
      </c>
      <c r="C34" s="10">
        <v>362.4982</v>
      </c>
      <c r="D34" s="9">
        <f t="shared" si="1"/>
        <v>3.0035091011683447E-3</v>
      </c>
      <c r="E34" s="9">
        <f t="shared" si="4"/>
        <v>9.0105273035050344E-3</v>
      </c>
      <c r="F34" s="11">
        <f>E34*$D$48</f>
        <v>2.1743420998161265E-2</v>
      </c>
      <c r="G34" s="22">
        <f t="shared" si="5"/>
        <v>1.4495613998774177E-2</v>
      </c>
    </row>
    <row r="35" spans="1:7" x14ac:dyDescent="0.25">
      <c r="A35" s="24" t="s">
        <v>46</v>
      </c>
      <c r="B35" s="9">
        <f>P18</f>
        <v>0.19726721428571431</v>
      </c>
      <c r="C35" s="10">
        <f>(15.999*3)+(2*162.5)</f>
        <v>372.99700000000001</v>
      </c>
      <c r="D35" s="9">
        <f t="shared" si="1"/>
        <v>5.2887077988754416E-4</v>
      </c>
      <c r="E35" s="9">
        <f t="shared" si="4"/>
        <v>1.5866123396626325E-3</v>
      </c>
      <c r="F35" s="11">
        <f>E35*$D$38</f>
        <v>0</v>
      </c>
      <c r="G35" s="22">
        <f t="shared" si="5"/>
        <v>0</v>
      </c>
    </row>
    <row r="36" spans="1:7" x14ac:dyDescent="0.25">
      <c r="A36" s="26" t="s">
        <v>8</v>
      </c>
      <c r="B36" s="10">
        <f>F18</f>
        <v>6.303771428571428E-2</v>
      </c>
      <c r="C36" s="14">
        <v>56.08</v>
      </c>
      <c r="D36" s="9">
        <f t="shared" si="1"/>
        <v>1.1240676584471164E-3</v>
      </c>
      <c r="E36" s="9">
        <f t="shared" ref="E36:E39" si="6">D36*1</f>
        <v>1.1240676584471164E-3</v>
      </c>
      <c r="F36" s="11">
        <f>E36*$D$48</f>
        <v>2.7125023325244883E-3</v>
      </c>
      <c r="G36" s="10">
        <f t="shared" ref="G36:G37" si="7">F36</f>
        <v>2.7125023325244883E-3</v>
      </c>
    </row>
    <row r="37" spans="1:7" x14ac:dyDescent="0.25">
      <c r="A37" s="24" t="s">
        <v>9</v>
      </c>
      <c r="B37" s="10">
        <f>H18</f>
        <v>0.114536</v>
      </c>
      <c r="C37" s="14">
        <v>103.62</v>
      </c>
      <c r="D37" s="9">
        <f t="shared" si="1"/>
        <v>1.1053464582127001E-3</v>
      </c>
      <c r="E37" s="9">
        <f t="shared" si="6"/>
        <v>1.1053464582127001E-3</v>
      </c>
      <c r="F37" s="11">
        <f>E37*$D$48</f>
        <v>2.667325959979738E-3</v>
      </c>
      <c r="G37" s="10">
        <f t="shared" si="7"/>
        <v>2.667325959979738E-3</v>
      </c>
    </row>
    <row r="38" spans="1:7" ht="15.75" x14ac:dyDescent="0.3">
      <c r="A38" s="9" t="s">
        <v>15</v>
      </c>
      <c r="B38" s="10">
        <v>0</v>
      </c>
      <c r="C38" s="14">
        <v>18.015000000000001</v>
      </c>
      <c r="D38" s="9">
        <f t="shared" si="1"/>
        <v>0</v>
      </c>
      <c r="E38" s="9">
        <f t="shared" si="6"/>
        <v>0</v>
      </c>
      <c r="F38" s="11">
        <f>E38*$D$48</f>
        <v>0</v>
      </c>
      <c r="G38" s="10">
        <f t="shared" ref="G38" si="8">2*F38</f>
        <v>0</v>
      </c>
    </row>
    <row r="39" spans="1:7" ht="15.75" x14ac:dyDescent="0.3">
      <c r="A39" s="8" t="s">
        <v>16</v>
      </c>
      <c r="B39" s="10">
        <v>0</v>
      </c>
      <c r="C39" s="14"/>
      <c r="D39" s="9"/>
      <c r="E39" s="9">
        <f t="shared" si="6"/>
        <v>0</v>
      </c>
      <c r="F39" s="9"/>
      <c r="G39" s="10"/>
    </row>
    <row r="40" spans="1:7" x14ac:dyDescent="0.25">
      <c r="A40" s="26" t="s">
        <v>37</v>
      </c>
      <c r="B40" s="10">
        <f>D18</f>
        <v>28.841718571428572</v>
      </c>
      <c r="C40" s="10">
        <v>141.94</v>
      </c>
      <c r="D40" s="9">
        <f t="shared" si="1"/>
        <v>0.20319655186296021</v>
      </c>
      <c r="E40" s="9">
        <f>5*D40</f>
        <v>1.015982759314801</v>
      </c>
      <c r="F40" s="11">
        <f>E40*$D$48</f>
        <v>2.4516812522239446</v>
      </c>
      <c r="G40" s="10">
        <f>F40*2/5</f>
        <v>0.9806725008895778</v>
      </c>
    </row>
    <row r="41" spans="1:7" x14ac:dyDescent="0.25">
      <c r="A41" s="15" t="s">
        <v>10</v>
      </c>
      <c r="B41" s="16">
        <f>SUM(B25:B40)</f>
        <v>98.649368857142861</v>
      </c>
      <c r="E41">
        <f>SUM(E25:E40)</f>
        <v>1.6576098681558915</v>
      </c>
    </row>
    <row r="43" spans="1:7" x14ac:dyDescent="0.25">
      <c r="E43" s="17" t="s">
        <v>11</v>
      </c>
      <c r="F43" s="18"/>
      <c r="G43" s="19">
        <v>4</v>
      </c>
    </row>
    <row r="47" spans="1:7" x14ac:dyDescent="0.25">
      <c r="C47" s="20" t="s">
        <v>12</v>
      </c>
      <c r="D47" s="20"/>
      <c r="E47" s="20"/>
      <c r="F47" s="20"/>
    </row>
    <row r="48" spans="1:7" x14ac:dyDescent="0.25">
      <c r="C48" s="21" t="s">
        <v>13</v>
      </c>
      <c r="D48" s="20">
        <f>G43/E41</f>
        <v>2.4131130471912803</v>
      </c>
      <c r="E48" s="20"/>
      <c r="F48" s="20"/>
    </row>
    <row r="49" spans="1:7" x14ac:dyDescent="0.25">
      <c r="C49" s="20"/>
      <c r="D49" s="20"/>
      <c r="E49" s="20"/>
      <c r="F49" s="20"/>
    </row>
    <row r="50" spans="1:7" x14ac:dyDescent="0.25">
      <c r="C50" s="20" t="s">
        <v>14</v>
      </c>
      <c r="D50" s="20"/>
      <c r="E50" s="20"/>
      <c r="F50" s="20"/>
    </row>
    <row r="54" spans="1:7" x14ac:dyDescent="0.25">
      <c r="A54" s="1"/>
      <c r="B54" s="1"/>
      <c r="C54" s="4" t="s">
        <v>12</v>
      </c>
      <c r="D54" s="4"/>
      <c r="E54" s="4"/>
      <c r="F54" s="4"/>
      <c r="G54" s="1"/>
    </row>
    <row r="55" spans="1:7" x14ac:dyDescent="0.25">
      <c r="A55" s="1"/>
      <c r="B55" s="1"/>
      <c r="C55" s="5" t="s">
        <v>13</v>
      </c>
      <c r="D55" s="4">
        <v>8.3745448412082037</v>
      </c>
      <c r="E55" s="4"/>
      <c r="F55" s="4"/>
      <c r="G55" s="1"/>
    </row>
    <row r="56" spans="1:7" x14ac:dyDescent="0.25">
      <c r="A56" s="1"/>
      <c r="B56" s="1"/>
      <c r="C56" s="4"/>
      <c r="D56" s="4"/>
      <c r="E56" s="4"/>
      <c r="F56" s="4"/>
      <c r="G56" s="1"/>
    </row>
    <row r="57" spans="1:7" x14ac:dyDescent="0.25">
      <c r="A57" s="1"/>
      <c r="B57" s="1"/>
      <c r="C57" s="4" t="s">
        <v>14</v>
      </c>
      <c r="D57" s="4"/>
      <c r="E57" s="4"/>
      <c r="F57" s="4"/>
      <c r="G57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workbookViewId="0">
      <selection sqref="A1:XFD16"/>
    </sheetView>
  </sheetViews>
  <sheetFormatPr defaultRowHeight="15" x14ac:dyDescent="0.25"/>
  <sheetData>
    <row r="1" spans="1:17" x14ac:dyDescent="0.25">
      <c r="A1" t="s">
        <v>17</v>
      </c>
      <c r="B1" t="s">
        <v>18</v>
      </c>
      <c r="C1" t="s">
        <v>20</v>
      </c>
      <c r="D1" t="s">
        <v>21</v>
      </c>
      <c r="E1" t="s">
        <v>22</v>
      </c>
      <c r="F1" t="s">
        <v>8</v>
      </c>
      <c r="G1" t="s">
        <v>23</v>
      </c>
      <c r="H1" t="s">
        <v>9</v>
      </c>
      <c r="I1" t="s">
        <v>24</v>
      </c>
      <c r="J1" t="s">
        <v>25</v>
      </c>
      <c r="K1" t="s">
        <v>26</v>
      </c>
      <c r="L1" t="s">
        <v>27</v>
      </c>
      <c r="M1" t="s">
        <v>28</v>
      </c>
      <c r="N1" t="s">
        <v>29</v>
      </c>
      <c r="O1" t="s">
        <v>30</v>
      </c>
      <c r="P1" t="s">
        <v>31</v>
      </c>
      <c r="Q1" t="s">
        <v>19</v>
      </c>
    </row>
    <row r="2" spans="1:17" x14ac:dyDescent="0.25">
      <c r="A2">
        <v>1</v>
      </c>
      <c r="B2" t="s">
        <v>32</v>
      </c>
      <c r="C2">
        <v>0.32220900000000002</v>
      </c>
      <c r="D2">
        <v>29.099039999999999</v>
      </c>
      <c r="E2">
        <v>1.190221</v>
      </c>
      <c r="F2">
        <v>6.7650000000000002E-2</v>
      </c>
      <c r="G2">
        <v>0.35305199999999998</v>
      </c>
      <c r="H2">
        <v>9.4519000000000006E-2</v>
      </c>
      <c r="I2">
        <v>15.74789</v>
      </c>
      <c r="J2">
        <v>32.514600000000002</v>
      </c>
      <c r="K2">
        <v>3.535866</v>
      </c>
      <c r="L2">
        <v>12.580970000000001</v>
      </c>
      <c r="M2">
        <v>1.8307100000000001</v>
      </c>
      <c r="N2">
        <v>0.32585999999999998</v>
      </c>
      <c r="O2">
        <v>1.0054399999999999</v>
      </c>
      <c r="P2">
        <v>0.19159300000000001</v>
      </c>
      <c r="Q2">
        <v>98.859629999999996</v>
      </c>
    </row>
    <row r="3" spans="1:17" x14ac:dyDescent="0.25">
      <c r="A3">
        <v>2</v>
      </c>
      <c r="B3" t="s">
        <v>32</v>
      </c>
      <c r="C3">
        <v>0.35362900000000003</v>
      </c>
      <c r="D3">
        <v>28.972560000000001</v>
      </c>
      <c r="E3">
        <v>1.2262109999999999</v>
      </c>
      <c r="F3">
        <v>7.0205000000000004E-2</v>
      </c>
      <c r="G3">
        <v>0.34817500000000001</v>
      </c>
      <c r="H3">
        <v>0.137961</v>
      </c>
      <c r="I3">
        <v>15.51585</v>
      </c>
      <c r="J3">
        <v>32.619929999999997</v>
      </c>
      <c r="K3">
        <v>3.607208</v>
      </c>
      <c r="L3">
        <v>12.668089999999999</v>
      </c>
      <c r="M3">
        <v>1.856927</v>
      </c>
      <c r="N3">
        <v>0.36261300000000002</v>
      </c>
      <c r="O3">
        <v>0.97787500000000005</v>
      </c>
      <c r="P3">
        <v>0.13383999999999999</v>
      </c>
      <c r="Q3">
        <v>98.851070000000007</v>
      </c>
    </row>
    <row r="4" spans="1:17" x14ac:dyDescent="0.25">
      <c r="A4">
        <v>3</v>
      </c>
      <c r="B4" t="s">
        <v>32</v>
      </c>
      <c r="C4">
        <v>0.37966499999999997</v>
      </c>
      <c r="D4">
        <v>27.662710000000001</v>
      </c>
      <c r="E4">
        <v>1.2833289999999999</v>
      </c>
      <c r="F4">
        <v>6.7740999999999996E-2</v>
      </c>
      <c r="G4">
        <v>0.33356400000000003</v>
      </c>
      <c r="H4">
        <v>0.13252700000000001</v>
      </c>
      <c r="I4">
        <v>15.440989999999999</v>
      </c>
      <c r="J4">
        <v>32.273020000000002</v>
      </c>
      <c r="K4">
        <v>3.6227399999999998</v>
      </c>
      <c r="L4">
        <v>12.91506</v>
      </c>
      <c r="M4">
        <v>1.889035</v>
      </c>
      <c r="N4">
        <v>0.33243499999999998</v>
      </c>
      <c r="O4">
        <v>1.1349579999999999</v>
      </c>
      <c r="P4">
        <v>0.16832900000000001</v>
      </c>
      <c r="Q4">
        <v>97.636099999999999</v>
      </c>
    </row>
    <row r="5" spans="1:17" x14ac:dyDescent="0.25">
      <c r="A5">
        <v>4</v>
      </c>
      <c r="B5" t="s">
        <v>32</v>
      </c>
      <c r="C5">
        <v>0.34128799999999998</v>
      </c>
      <c r="D5">
        <v>28.890250000000002</v>
      </c>
      <c r="E5">
        <v>1.2942560000000001</v>
      </c>
      <c r="F5">
        <v>6.6920999999999994E-2</v>
      </c>
      <c r="G5">
        <v>0.38237900000000002</v>
      </c>
      <c r="H5">
        <v>0.129445</v>
      </c>
      <c r="I5">
        <v>15.624320000000001</v>
      </c>
      <c r="J5">
        <v>32.140439999999998</v>
      </c>
      <c r="K5">
        <v>3.6259939999999999</v>
      </c>
      <c r="L5">
        <v>13.05728</v>
      </c>
      <c r="M5">
        <v>1.862012</v>
      </c>
      <c r="N5">
        <v>0.35725600000000002</v>
      </c>
      <c r="O5">
        <v>1.0753079999999999</v>
      </c>
      <c r="P5">
        <v>0.130518</v>
      </c>
      <c r="Q5">
        <v>98.977680000000007</v>
      </c>
    </row>
    <row r="6" spans="1:17" x14ac:dyDescent="0.25">
      <c r="A6">
        <v>5</v>
      </c>
      <c r="B6" t="s">
        <v>32</v>
      </c>
      <c r="C6">
        <v>0.28256199999999998</v>
      </c>
      <c r="D6">
        <v>29.264890000000001</v>
      </c>
      <c r="E6">
        <v>1.1205069999999999</v>
      </c>
      <c r="F6">
        <v>5.8736999999999998E-2</v>
      </c>
      <c r="G6">
        <v>0.49634499999999998</v>
      </c>
      <c r="H6">
        <v>0.10843700000000001</v>
      </c>
      <c r="I6">
        <v>14.76787</v>
      </c>
      <c r="J6">
        <v>31.68404</v>
      </c>
      <c r="K6">
        <v>3.6000139999999998</v>
      </c>
      <c r="L6">
        <v>13.35233</v>
      </c>
      <c r="M6">
        <v>2.194572</v>
      </c>
      <c r="N6">
        <v>0.42936200000000002</v>
      </c>
      <c r="O6">
        <v>1.3524430000000001</v>
      </c>
      <c r="P6">
        <v>0.31834699999999999</v>
      </c>
      <c r="Q6">
        <v>99.030460000000005</v>
      </c>
    </row>
    <row r="7" spans="1:17" x14ac:dyDescent="0.25">
      <c r="A7">
        <v>6</v>
      </c>
      <c r="B7" t="s">
        <v>32</v>
      </c>
      <c r="C7">
        <v>0.28949399999999997</v>
      </c>
      <c r="D7">
        <v>28.99521</v>
      </c>
      <c r="E7">
        <v>1.206588</v>
      </c>
      <c r="F7">
        <v>7.3440000000000005E-2</v>
      </c>
      <c r="G7">
        <v>0.48632199999999998</v>
      </c>
      <c r="H7">
        <v>0.103046</v>
      </c>
      <c r="I7">
        <v>14.529450000000001</v>
      </c>
      <c r="J7">
        <v>31.617750000000001</v>
      </c>
      <c r="K7">
        <v>3.7113670000000001</v>
      </c>
      <c r="L7">
        <v>13.379860000000001</v>
      </c>
      <c r="M7">
        <v>2.0925470000000002</v>
      </c>
      <c r="N7">
        <v>0.42915199999999998</v>
      </c>
      <c r="O7">
        <v>1.352109</v>
      </c>
      <c r="P7">
        <v>0.23066</v>
      </c>
      <c r="Q7">
        <v>98.496989999999997</v>
      </c>
    </row>
    <row r="8" spans="1:17" x14ac:dyDescent="0.25">
      <c r="A8">
        <v>7</v>
      </c>
      <c r="B8" t="s">
        <v>32</v>
      </c>
      <c r="C8">
        <v>0.26735100000000001</v>
      </c>
      <c r="D8">
        <v>29.16527</v>
      </c>
      <c r="E8">
        <v>1.0915459999999999</v>
      </c>
      <c r="F8">
        <v>6.0270999999999998E-2</v>
      </c>
      <c r="G8">
        <v>0.43624400000000002</v>
      </c>
      <c r="H8">
        <v>0.13231899999999999</v>
      </c>
      <c r="I8">
        <v>14.75433</v>
      </c>
      <c r="J8">
        <v>32.033389999999997</v>
      </c>
      <c r="K8">
        <v>3.582039</v>
      </c>
      <c r="L8">
        <v>13.441509999999999</v>
      </c>
      <c r="M8">
        <v>2.1727829999999999</v>
      </c>
      <c r="N8">
        <v>0.43857200000000002</v>
      </c>
      <c r="O8">
        <v>1.2724899999999999</v>
      </c>
      <c r="P8">
        <v>0.24809400000000001</v>
      </c>
      <c r="Q8">
        <v>99.096209999999999</v>
      </c>
    </row>
    <row r="9" spans="1:17" x14ac:dyDescent="0.25">
      <c r="A9">
        <v>8</v>
      </c>
      <c r="B9" t="s">
        <v>32</v>
      </c>
      <c r="C9">
        <v>0.30968200000000001</v>
      </c>
      <c r="D9">
        <v>28.722390000000001</v>
      </c>
      <c r="E9">
        <v>1.2515480000000001</v>
      </c>
      <c r="F9">
        <v>4.1517999999999999E-2</v>
      </c>
      <c r="G9">
        <v>0.34278399999999998</v>
      </c>
      <c r="H9">
        <v>4.9582000000000001E-2</v>
      </c>
      <c r="I9">
        <v>14.819229999999999</v>
      </c>
      <c r="J9">
        <v>31.989280000000001</v>
      </c>
      <c r="K9">
        <v>3.7382580000000001</v>
      </c>
      <c r="L9">
        <v>13.54181</v>
      </c>
      <c r="M9">
        <v>2.1440570000000001</v>
      </c>
      <c r="N9">
        <v>0.37264999999999998</v>
      </c>
      <c r="O9">
        <v>1.2260059999999999</v>
      </c>
      <c r="P9">
        <v>0.27501199999999998</v>
      </c>
      <c r="Q9">
        <v>98.823809999999995</v>
      </c>
    </row>
    <row r="10" spans="1:17" x14ac:dyDescent="0.25">
      <c r="A10">
        <v>9</v>
      </c>
      <c r="B10" t="s">
        <v>32</v>
      </c>
      <c r="C10">
        <v>0.30445800000000001</v>
      </c>
      <c r="D10">
        <v>27.98413</v>
      </c>
      <c r="E10">
        <v>1.018357</v>
      </c>
      <c r="F10">
        <v>5.8326000000000003E-2</v>
      </c>
      <c r="G10">
        <v>0.39618500000000001</v>
      </c>
      <c r="H10">
        <v>9.3934000000000004E-2</v>
      </c>
      <c r="I10">
        <v>15.57207</v>
      </c>
      <c r="J10">
        <v>32.1828</v>
      </c>
      <c r="K10">
        <v>3.6038670000000002</v>
      </c>
      <c r="L10">
        <v>12.558719999999999</v>
      </c>
      <c r="M10">
        <v>1.8124260000000001</v>
      </c>
      <c r="N10">
        <v>0.31305699999999997</v>
      </c>
      <c r="O10">
        <v>1.062295</v>
      </c>
      <c r="P10">
        <v>0.23366500000000001</v>
      </c>
      <c r="Q10">
        <v>97.194299999999998</v>
      </c>
    </row>
    <row r="11" spans="1:17" x14ac:dyDescent="0.25">
      <c r="A11">
        <v>10</v>
      </c>
      <c r="B11" t="s">
        <v>32</v>
      </c>
      <c r="C11">
        <v>0.30845600000000001</v>
      </c>
      <c r="D11">
        <v>28.879529999999999</v>
      </c>
      <c r="E11">
        <v>1.097877</v>
      </c>
      <c r="F11">
        <v>5.6878999999999999E-2</v>
      </c>
      <c r="G11">
        <v>0.286935</v>
      </c>
      <c r="H11">
        <v>8.6277999999999994E-2</v>
      </c>
      <c r="I11">
        <v>15.90789</v>
      </c>
      <c r="J11">
        <v>32.475569999999998</v>
      </c>
      <c r="K11">
        <v>3.4531869999999998</v>
      </c>
      <c r="L11">
        <v>12.86829</v>
      </c>
      <c r="M11">
        <v>1.768246</v>
      </c>
      <c r="N11">
        <v>0.337173</v>
      </c>
      <c r="O11">
        <v>0.99020399999999997</v>
      </c>
      <c r="P11">
        <v>0.202574</v>
      </c>
      <c r="Q11">
        <v>98.719089999999994</v>
      </c>
    </row>
    <row r="12" spans="1:17" x14ac:dyDescent="0.25">
      <c r="A12">
        <v>11</v>
      </c>
      <c r="B12" t="s">
        <v>32</v>
      </c>
      <c r="C12">
        <v>0.35827900000000001</v>
      </c>
      <c r="D12">
        <v>28.59432</v>
      </c>
      <c r="E12">
        <v>1.2637069999999999</v>
      </c>
      <c r="F12">
        <v>6.6707000000000002E-2</v>
      </c>
      <c r="G12">
        <v>0.34714200000000001</v>
      </c>
      <c r="H12">
        <v>0.13460800000000001</v>
      </c>
      <c r="I12">
        <v>15.59967</v>
      </c>
      <c r="J12">
        <v>32.310850000000002</v>
      </c>
      <c r="K12">
        <v>3.6249729999999998</v>
      </c>
      <c r="L12">
        <v>12.67489</v>
      </c>
      <c r="M12">
        <v>1.816119</v>
      </c>
      <c r="N12">
        <v>0.36526799999999998</v>
      </c>
      <c r="O12">
        <v>0.99428799999999995</v>
      </c>
      <c r="P12">
        <v>0.211371</v>
      </c>
      <c r="Q12">
        <v>98.362200000000001</v>
      </c>
    </row>
    <row r="13" spans="1:17" x14ac:dyDescent="0.25">
      <c r="A13">
        <v>12</v>
      </c>
      <c r="B13" t="s">
        <v>32</v>
      </c>
      <c r="C13">
        <v>0.34266000000000002</v>
      </c>
      <c r="D13">
        <v>28.862500000000001</v>
      </c>
      <c r="E13">
        <v>1.3028519999999999</v>
      </c>
      <c r="F13">
        <v>6.6123000000000001E-2</v>
      </c>
      <c r="G13">
        <v>0.29964299999999999</v>
      </c>
      <c r="H13">
        <v>0.15793399999999999</v>
      </c>
      <c r="I13">
        <v>15.51928</v>
      </c>
      <c r="J13">
        <v>32.463560000000001</v>
      </c>
      <c r="K13">
        <v>3.4738419999999999</v>
      </c>
      <c r="L13">
        <v>12.9542</v>
      </c>
      <c r="M13">
        <v>1.793175</v>
      </c>
      <c r="N13">
        <v>0.32353399999999999</v>
      </c>
      <c r="O13">
        <v>0.97111099999999995</v>
      </c>
      <c r="P13">
        <v>0.120044</v>
      </c>
      <c r="Q13">
        <v>98.650450000000006</v>
      </c>
    </row>
    <row r="14" spans="1:17" x14ac:dyDescent="0.25">
      <c r="A14">
        <v>13</v>
      </c>
      <c r="B14" t="s">
        <v>32</v>
      </c>
      <c r="C14">
        <v>0.33625899999999997</v>
      </c>
      <c r="D14">
        <v>28.985939999999999</v>
      </c>
      <c r="E14">
        <v>1.299998</v>
      </c>
      <c r="F14">
        <v>6.3343999999999998E-2</v>
      </c>
      <c r="G14">
        <v>0.27864800000000001</v>
      </c>
      <c r="H14">
        <v>0.104099</v>
      </c>
      <c r="I14">
        <v>15.755229999999999</v>
      </c>
      <c r="J14">
        <v>32.670250000000003</v>
      </c>
      <c r="K14">
        <v>3.560686</v>
      </c>
      <c r="L14">
        <v>12.258979999999999</v>
      </c>
      <c r="M14">
        <v>1.7474730000000001</v>
      </c>
      <c r="N14">
        <v>0.379359</v>
      </c>
      <c r="O14">
        <v>0.95472900000000005</v>
      </c>
      <c r="P14">
        <v>0.17421800000000001</v>
      </c>
      <c r="Q14">
        <v>98.569220000000001</v>
      </c>
    </row>
    <row r="15" spans="1:17" x14ac:dyDescent="0.25">
      <c r="A15">
        <v>14</v>
      </c>
      <c r="B15" t="s">
        <v>32</v>
      </c>
      <c r="C15">
        <v>0.348105</v>
      </c>
      <c r="D15">
        <v>28.92388</v>
      </c>
      <c r="E15">
        <v>1.218399</v>
      </c>
      <c r="F15">
        <v>6.1806E-2</v>
      </c>
      <c r="G15">
        <v>0.31210500000000002</v>
      </c>
      <c r="H15">
        <v>0.118565</v>
      </c>
      <c r="I15">
        <v>15.4168</v>
      </c>
      <c r="J15">
        <v>32.244410000000002</v>
      </c>
      <c r="K15">
        <v>3.4799259999999999</v>
      </c>
      <c r="L15">
        <v>13.10313</v>
      </c>
      <c r="M15">
        <v>1.8311489999999999</v>
      </c>
      <c r="N15">
        <v>0.36710500000000001</v>
      </c>
      <c r="O15">
        <v>0.98417900000000003</v>
      </c>
      <c r="P15">
        <v>0.197877</v>
      </c>
      <c r="Q15">
        <v>98.607429999999994</v>
      </c>
    </row>
    <row r="16" spans="1:17" x14ac:dyDescent="0.25">
      <c r="A16">
        <v>15</v>
      </c>
      <c r="B16" t="s">
        <v>32</v>
      </c>
      <c r="C16">
        <v>0.322405</v>
      </c>
      <c r="D16">
        <v>28.76557</v>
      </c>
      <c r="E16">
        <v>1.1148670000000001</v>
      </c>
      <c r="F16">
        <v>6.1185999999999997E-2</v>
      </c>
      <c r="G16">
        <v>0.31722899999999998</v>
      </c>
      <c r="H16">
        <v>0.11418399999999999</v>
      </c>
      <c r="I16">
        <v>16.06325</v>
      </c>
      <c r="J16">
        <v>32.411760000000001</v>
      </c>
      <c r="K16">
        <v>3.54867</v>
      </c>
      <c r="L16">
        <v>12.468529999999999</v>
      </c>
      <c r="M16">
        <v>1.7291799999999999</v>
      </c>
      <c r="N16">
        <v>0.38315700000000003</v>
      </c>
      <c r="O16">
        <v>0.95159300000000002</v>
      </c>
      <c r="P16">
        <v>0.15926399999999999</v>
      </c>
      <c r="Q16">
        <v>98.410839999999993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Shaunnamm</dc:creator>
  <cp:lastModifiedBy>user</cp:lastModifiedBy>
  <dcterms:created xsi:type="dcterms:W3CDTF">2012-08-17T18:55:28Z</dcterms:created>
  <dcterms:modified xsi:type="dcterms:W3CDTF">2013-02-12T18:00:15Z</dcterms:modified>
</cp:coreProperties>
</file>