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2013\"/>
    </mc:Choice>
  </mc:AlternateContent>
  <bookViews>
    <workbookView xWindow="240" yWindow="135" windowWidth="18195" windowHeight="85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4" i="1" l="1"/>
  <c r="E24" i="1"/>
  <c r="B37" i="1" s="1"/>
  <c r="F24" i="1"/>
  <c r="G24" i="1"/>
  <c r="B57" i="1" s="1"/>
  <c r="H24" i="1"/>
  <c r="I24" i="1"/>
  <c r="B32" i="1" s="1"/>
  <c r="J24" i="1"/>
  <c r="K24" i="1"/>
  <c r="B31" i="1" s="1"/>
  <c r="L24" i="1"/>
  <c r="M24" i="1"/>
  <c r="B51" i="1" s="1"/>
  <c r="N24" i="1"/>
  <c r="O24" i="1"/>
  <c r="B50" i="1" s="1"/>
  <c r="P24" i="1"/>
  <c r="Q24" i="1"/>
  <c r="B46" i="1" s="1"/>
  <c r="R24" i="1"/>
  <c r="S24" i="1"/>
  <c r="B40" i="1" s="1"/>
  <c r="T24" i="1"/>
  <c r="U24" i="1"/>
  <c r="B42" i="1" s="1"/>
  <c r="V24" i="1"/>
  <c r="W24" i="1"/>
  <c r="B38" i="1" s="1"/>
  <c r="X24" i="1"/>
  <c r="Y24" i="1"/>
  <c r="B45" i="1" s="1"/>
  <c r="Z24" i="1"/>
  <c r="AA24" i="1"/>
  <c r="B49" i="1" s="1"/>
  <c r="AB24" i="1"/>
  <c r="AC24" i="1"/>
  <c r="B39" i="1" s="1"/>
  <c r="AD24" i="1"/>
  <c r="AD26" i="1" s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C25" i="1"/>
  <c r="C24" i="1"/>
  <c r="B54" i="1" s="1"/>
  <c r="Z26" i="1" l="1"/>
  <c r="B47" i="1"/>
  <c r="V26" i="1"/>
  <c r="B41" i="1"/>
  <c r="R26" i="1"/>
  <c r="B43" i="1"/>
  <c r="N26" i="1"/>
  <c r="B52" i="1"/>
  <c r="J26" i="1"/>
  <c r="B34" i="1"/>
  <c r="F26" i="1"/>
  <c r="B53" i="1"/>
  <c r="AB26" i="1"/>
  <c r="B59" i="1"/>
  <c r="D59" i="1" s="1"/>
  <c r="E59" i="1" s="1"/>
  <c r="X26" i="1"/>
  <c r="B48" i="1"/>
  <c r="T26" i="1"/>
  <c r="B58" i="1"/>
  <c r="P26" i="1"/>
  <c r="B44" i="1"/>
  <c r="L26" i="1"/>
  <c r="B36" i="1"/>
  <c r="H26" i="1"/>
  <c r="B60" i="1"/>
  <c r="D26" i="1"/>
  <c r="B35" i="1"/>
  <c r="AC26" i="1"/>
  <c r="Y26" i="1"/>
  <c r="U26" i="1"/>
  <c r="Q26" i="1"/>
  <c r="M26" i="1"/>
  <c r="I26" i="1"/>
  <c r="E26" i="1"/>
  <c r="C26" i="1"/>
  <c r="AA26" i="1"/>
  <c r="W26" i="1"/>
  <c r="S26" i="1"/>
  <c r="O26" i="1"/>
  <c r="K26" i="1"/>
  <c r="G26" i="1"/>
  <c r="C49" i="1"/>
  <c r="D49" i="1" s="1"/>
  <c r="E49" i="1" s="1"/>
  <c r="C48" i="1"/>
  <c r="C47" i="1"/>
  <c r="D47" i="1" s="1"/>
  <c r="E47" i="1" s="1"/>
  <c r="D48" i="1" l="1"/>
  <c r="E48" i="1" s="1"/>
  <c r="C46" i="1"/>
  <c r="D46" i="1" s="1"/>
  <c r="E46" i="1" s="1"/>
  <c r="C45" i="1"/>
  <c r="D45" i="1" s="1"/>
  <c r="E45" i="1" s="1"/>
  <c r="C44" i="1"/>
  <c r="D44" i="1" s="1"/>
  <c r="E44" i="1" s="1"/>
  <c r="C43" i="1"/>
  <c r="D43" i="1" s="1"/>
  <c r="E43" i="1" s="1"/>
  <c r="B63" i="1" l="1"/>
  <c r="B62" i="1"/>
  <c r="D61" i="1"/>
  <c r="E61" i="1" s="1"/>
  <c r="D60" i="1"/>
  <c r="E60" i="1" s="1"/>
  <c r="D58" i="1"/>
  <c r="E58" i="1" s="1"/>
  <c r="D57" i="1"/>
  <c r="E57" i="1" s="1"/>
  <c r="E56" i="1"/>
  <c r="D55" i="1"/>
  <c r="E55" i="1" s="1"/>
  <c r="D54" i="1"/>
  <c r="D53" i="1"/>
  <c r="E53" i="1" s="1"/>
  <c r="D52" i="1"/>
  <c r="E52" i="1" s="1"/>
  <c r="D51" i="1"/>
  <c r="E51" i="1" s="1"/>
  <c r="D50" i="1"/>
  <c r="E50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E54" i="1" l="1"/>
  <c r="F59" i="1"/>
  <c r="G59" i="1" s="1"/>
  <c r="B64" i="1"/>
  <c r="E63" i="1"/>
  <c r="E62" i="1" l="1"/>
  <c r="E64" i="1" s="1"/>
  <c r="D71" i="1" s="1"/>
  <c r="F35" i="1" l="1"/>
  <c r="G35" i="1" s="1"/>
  <c r="F38" i="1"/>
  <c r="G38" i="1" s="1"/>
  <c r="F45" i="1"/>
  <c r="G45" i="1" s="1"/>
  <c r="F49" i="1"/>
  <c r="G49" i="1" s="1"/>
  <c r="F32" i="1"/>
  <c r="G32" i="1" s="1"/>
  <c r="F39" i="1"/>
  <c r="G39" i="1" s="1"/>
  <c r="F42" i="1"/>
  <c r="G42" i="1" s="1"/>
  <c r="F46" i="1"/>
  <c r="G46" i="1" s="1"/>
  <c r="F33" i="1"/>
  <c r="G33" i="1" s="1"/>
  <c r="F36" i="1"/>
  <c r="G36" i="1" s="1"/>
  <c r="F37" i="1"/>
  <c r="G37" i="1" s="1"/>
  <c r="F40" i="1"/>
  <c r="G40" i="1" s="1"/>
  <c r="F43" i="1"/>
  <c r="G43" i="1" s="1"/>
  <c r="F47" i="1"/>
  <c r="G47" i="1" s="1"/>
  <c r="F50" i="1"/>
  <c r="G50" i="1" s="1"/>
  <c r="F31" i="1"/>
  <c r="G31" i="1" s="1"/>
  <c r="F34" i="1"/>
  <c r="G34" i="1" s="1"/>
  <c r="F41" i="1"/>
  <c r="G41" i="1" s="1"/>
  <c r="F44" i="1"/>
  <c r="G44" i="1" s="1"/>
  <c r="F48" i="1"/>
  <c r="G48" i="1" s="1"/>
  <c r="F51" i="1"/>
  <c r="G51" i="1" s="1"/>
  <c r="F53" i="1"/>
  <c r="G53" i="1" s="1"/>
  <c r="F57" i="1"/>
  <c r="G57" i="1" s="1"/>
  <c r="F54" i="1"/>
  <c r="G54" i="1" s="1"/>
  <c r="F61" i="1"/>
  <c r="G61" i="1" s="1"/>
  <c r="F58" i="1"/>
  <c r="G58" i="1" s="1"/>
  <c r="F55" i="1"/>
  <c r="G55" i="1" s="1"/>
  <c r="F60" i="1"/>
  <c r="G60" i="1" s="1"/>
  <c r="F52" i="1"/>
  <c r="G52" i="1" s="1"/>
  <c r="K31" i="1" l="1"/>
  <c r="K32" i="1"/>
</calcChain>
</file>

<file path=xl/sharedStrings.xml><?xml version="1.0" encoding="utf-8"?>
<sst xmlns="http://schemas.openxmlformats.org/spreadsheetml/2006/main" count="212" uniqueCount="80">
  <si>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</si>
  <si>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</si>
  <si>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</si>
  <si>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</si>
  <si>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</si>
  <si>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</si>
  <si>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</si>
  <si>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</si>
  <si>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SnO</t>
  </si>
  <si>
    <t>MnO</t>
  </si>
  <si>
    <t>PbO</t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</si>
  <si>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</si>
  <si>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</si>
  <si>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</si>
  <si>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</si>
  <si>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</si>
  <si>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</si>
  <si>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</si>
  <si>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</si>
  <si>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</si>
  <si>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</si>
  <si>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</si>
  <si>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</si>
  <si>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</si>
  <si>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Point#</t>
  </si>
  <si>
    <t>Comment</t>
  </si>
  <si>
    <t>Total</t>
  </si>
  <si>
    <t>Na2O</t>
  </si>
  <si>
    <t>Al2O3</t>
  </si>
  <si>
    <t>Y2O3</t>
  </si>
  <si>
    <t>Nb2O5</t>
  </si>
  <si>
    <t>ThO2</t>
  </si>
  <si>
    <t>UO3</t>
  </si>
  <si>
    <t>TiO2</t>
  </si>
  <si>
    <t>Fe2O3</t>
  </si>
  <si>
    <t>Dy2O3</t>
  </si>
  <si>
    <t>Er2O3</t>
  </si>
  <si>
    <t>Tb2O3</t>
  </si>
  <si>
    <t>Nd2O3</t>
  </si>
  <si>
    <t>Ta2O5</t>
  </si>
  <si>
    <t>Gd2O3</t>
  </si>
  <si>
    <t>Sm2O3</t>
  </si>
  <si>
    <t>Ce2O3</t>
  </si>
  <si>
    <t>Yb2O3</t>
  </si>
  <si>
    <t>Ho2O3</t>
  </si>
  <si>
    <t>Tm2O3</t>
  </si>
  <si>
    <t>Lu2O3</t>
  </si>
  <si>
    <t>WO3</t>
  </si>
  <si>
    <t>Pr2O3</t>
  </si>
  <si>
    <t>R070540 Samarskite</t>
  </si>
  <si>
    <t>Average</t>
  </si>
  <si>
    <t>Std Dev</t>
  </si>
  <si>
    <t>Sample Description: R070540 Samarskite</t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</si>
  <si>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</si>
  <si>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</si>
  <si>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</si>
  <si>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Nb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</si>
  <si>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</si>
  <si>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UO</t>
    </r>
    <r>
      <rPr>
        <b/>
        <vertAlign val="subscript"/>
        <sz val="10"/>
        <rFont val="Arial"/>
        <family val="2"/>
      </rPr>
      <t>3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</si>
  <si>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</si>
  <si>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UO</t>
    </r>
    <r>
      <rPr>
        <b/>
        <vertAlign val="subscript"/>
        <sz val="10"/>
        <rFont val="Arial"/>
        <family val="2"/>
      </rPr>
      <t>2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</si>
  <si>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</si>
  <si>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</si>
  <si>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</si>
  <si>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</si>
  <si>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</si>
  <si>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Ta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</si>
  <si>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</si>
  <si>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</si>
  <si>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</si>
  <si>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Yb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</si>
  <si>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Ho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</si>
  <si>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</si>
  <si>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Lu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</si>
  <si>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</si>
  <si>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WO</t>
    </r>
    <r>
      <rPr>
        <b/>
        <vertAlign val="subscript"/>
        <sz val="10"/>
        <rFont val="Arial"/>
        <family val="2"/>
      </rPr>
      <t>3</t>
    </r>
  </si>
  <si>
    <t>(Y,Ce,U,Fe,Nb)(Nb,Ta,Ti)O4</t>
  </si>
  <si>
    <t xml:space="preserve">X (Nb,Ta,Ti) = </t>
  </si>
  <si>
    <t xml:space="preserve">M (Y,Ce,U,Fe,Nb) = </t>
  </si>
  <si>
    <r>
      <t>(Y</t>
    </r>
    <r>
      <rPr>
        <vertAlign val="subscript"/>
        <sz val="12"/>
        <color theme="1"/>
        <rFont val="Calibri"/>
        <family val="2"/>
        <scheme val="minor"/>
      </rPr>
      <t>0.36</t>
    </r>
    <r>
      <rPr>
        <sz val="12"/>
        <color theme="1"/>
        <rFont val="Calibri"/>
        <family val="2"/>
        <scheme val="minor"/>
      </rPr>
      <t>Dy</t>
    </r>
    <r>
      <rPr>
        <vertAlign val="subscript"/>
        <sz val="12"/>
        <color theme="1"/>
        <rFont val="Calibri"/>
        <family val="2"/>
        <scheme val="minor"/>
      </rPr>
      <t>0.04</t>
    </r>
    <r>
      <rPr>
        <sz val="12"/>
        <color theme="1"/>
        <rFont val="Calibri"/>
        <family val="2"/>
        <scheme val="minor"/>
      </rPr>
      <t>Gd</t>
    </r>
    <r>
      <rPr>
        <vertAlign val="subscript"/>
        <sz val="12"/>
        <color theme="1"/>
        <rFont val="Calibri"/>
        <family val="2"/>
        <scheme val="minor"/>
      </rPr>
      <t>0.04</t>
    </r>
    <r>
      <rPr>
        <sz val="12"/>
        <color theme="1"/>
        <rFont val="Calibri"/>
        <family val="2"/>
        <scheme val="minor"/>
      </rPr>
      <t>Nd</t>
    </r>
    <r>
      <rPr>
        <vertAlign val="subscript"/>
        <sz val="12"/>
        <color theme="1"/>
        <rFont val="Calibri"/>
        <family val="2"/>
        <scheme val="minor"/>
      </rPr>
      <t>0.02</t>
    </r>
    <r>
      <rPr>
        <sz val="12"/>
        <color theme="1"/>
        <rFont val="Calibri"/>
        <family val="2"/>
        <scheme val="minor"/>
      </rPr>
      <t>Sm</t>
    </r>
    <r>
      <rPr>
        <vertAlign val="subscript"/>
        <sz val="12"/>
        <color theme="1"/>
        <rFont val="Calibri"/>
        <family val="2"/>
        <scheme val="minor"/>
      </rPr>
      <t>0.02</t>
    </r>
    <r>
      <rPr>
        <sz val="12"/>
        <color theme="1"/>
        <rFont val="Calibri"/>
        <family val="2"/>
        <scheme val="minor"/>
      </rPr>
      <t>Er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Tb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Ce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Ho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Nb</t>
    </r>
    <r>
      <rPr>
        <vertAlign val="subscript"/>
        <sz val="12"/>
        <color theme="1"/>
        <rFont val="Calibri"/>
        <family val="2"/>
        <scheme val="minor"/>
      </rPr>
      <t>0.21</t>
    </r>
    <r>
      <rPr>
        <sz val="12"/>
        <color theme="1"/>
        <rFont val="Calibri"/>
        <family val="2"/>
        <scheme val="minor"/>
      </rPr>
      <t>Ca</t>
    </r>
    <r>
      <rPr>
        <vertAlign val="subscript"/>
        <sz val="12"/>
        <color theme="1"/>
        <rFont val="Calibri"/>
        <family val="2"/>
        <scheme val="minor"/>
      </rPr>
      <t>0.08</t>
    </r>
    <r>
      <rPr>
        <sz val="12"/>
        <color theme="1"/>
        <rFont val="Calibri"/>
        <family val="2"/>
        <scheme val="minor"/>
      </rPr>
      <t>Fe</t>
    </r>
    <r>
      <rPr>
        <vertAlign val="subscript"/>
        <sz val="12"/>
        <color theme="1"/>
        <rFont val="Calibri"/>
        <family val="2"/>
        <scheme val="minor"/>
      </rPr>
      <t>0.07</t>
    </r>
    <r>
      <rPr>
        <sz val="12"/>
        <color theme="1"/>
        <rFont val="Calibri"/>
        <family val="2"/>
        <scheme val="minor"/>
      </rPr>
      <t>Th</t>
    </r>
    <r>
      <rPr>
        <vertAlign val="subscript"/>
        <sz val="12"/>
        <color theme="1"/>
        <rFont val="Calibri"/>
        <family val="2"/>
        <scheme val="minor"/>
      </rPr>
      <t>0.05</t>
    </r>
    <r>
      <rPr>
        <sz val="12"/>
        <color theme="1"/>
        <rFont val="Calibri"/>
        <family val="2"/>
        <scheme val="minor"/>
      </rPr>
      <t>U</t>
    </r>
    <r>
      <rPr>
        <vertAlign val="subscript"/>
        <sz val="12"/>
        <color theme="1"/>
        <rFont val="Calibri"/>
        <family val="2"/>
        <scheme val="minor"/>
      </rPr>
      <t>0.04</t>
    </r>
    <r>
      <rPr>
        <sz val="12"/>
        <color theme="1"/>
        <rFont val="Calibri"/>
        <family val="2"/>
        <scheme val="minor"/>
      </rPr>
      <t>Mn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Pb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∑=1.00</t>
    </r>
    <r>
      <rPr>
        <sz val="12"/>
        <color theme="1"/>
        <rFont val="Calibri"/>
        <family val="2"/>
        <scheme val="minor"/>
      </rPr>
      <t>(Ti</t>
    </r>
    <r>
      <rPr>
        <vertAlign val="subscript"/>
        <sz val="12"/>
        <color theme="1"/>
        <rFont val="Calibri"/>
        <family val="2"/>
        <scheme val="minor"/>
      </rPr>
      <t>0.88</t>
    </r>
    <r>
      <rPr>
        <sz val="12"/>
        <color theme="1"/>
        <rFont val="Calibri"/>
        <family val="2"/>
        <scheme val="minor"/>
      </rPr>
      <t>Ta</t>
    </r>
    <r>
      <rPr>
        <vertAlign val="subscript"/>
        <sz val="12"/>
        <color theme="1"/>
        <rFont val="Calibri"/>
        <family val="2"/>
        <scheme val="minor"/>
      </rPr>
      <t>0.09</t>
    </r>
    <r>
      <rPr>
        <sz val="12"/>
        <color theme="1"/>
        <rFont val="Calibri"/>
        <family val="2"/>
        <scheme val="minor"/>
      </rPr>
      <t>Nb</t>
    </r>
    <r>
      <rPr>
        <vertAlign val="subscript"/>
        <sz val="12"/>
        <color theme="1"/>
        <rFont val="Calibri"/>
        <family val="2"/>
        <scheme val="minor"/>
      </rPr>
      <t>0.04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∑=1.01</t>
    </r>
    <r>
      <rPr>
        <sz val="12"/>
        <color theme="1"/>
        <rFont val="Calibri"/>
        <family val="2"/>
        <scheme val="minor"/>
      </rPr>
      <t>(O</t>
    </r>
    <r>
      <rPr>
        <vertAlign val="subscript"/>
        <sz val="12"/>
        <color theme="1"/>
        <rFont val="Calibri"/>
        <family val="2"/>
        <scheme val="minor"/>
      </rPr>
      <t>3.99</t>
    </r>
    <r>
      <rPr>
        <sz val="12"/>
        <color theme="1"/>
        <rFont val="Calibri"/>
        <family val="2"/>
        <scheme val="minor"/>
      </rPr>
      <t>Cl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∑=4.00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</si>
</sst>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4" fillId="0" borderId="3" xfId="0" applyFont="1" applyBorder="1"/>
    <xf numFmtId="0" fontId="1" fillId="0" borderId="3" xfId="0" applyFont="1" applyBorder="1"/>
    <xf numFmtId="0" fontId="0" fillId="0" borderId="0" xfId="0" applyAlignment="1">
      <alignment horizontal="right"/>
    </xf>
    <xf numFmtId="164" fontId="0" fillId="0" borderId="0" xfId="0" applyNumberFormat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7"/>
  <sheetViews>
    <sheetView tabSelected="1" topLeftCell="A41" workbookViewId="0">
      <selection activeCell="G31" sqref="G31:H61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30" x14ac:dyDescent="0.25">
      <c r="A1" s="1" t="s">
        <v>0</v>
      </c>
      <c r="B1" s="2"/>
      <c r="C1" s="2"/>
      <c r="D1" s="2"/>
    </row>
    <row r="2" spans="1:30" x14ac:dyDescent="0.25">
      <c r="A2" t="s">
        <v>24</v>
      </c>
      <c r="B2" t="s">
        <v>25</v>
      </c>
      <c r="C2" t="s">
        <v>27</v>
      </c>
      <c r="D2" t="s">
        <v>28</v>
      </c>
      <c r="E2" t="s">
        <v>29</v>
      </c>
      <c r="F2" t="s">
        <v>11</v>
      </c>
      <c r="G2" t="s">
        <v>30</v>
      </c>
      <c r="H2" t="s">
        <v>14</v>
      </c>
      <c r="I2" t="s">
        <v>31</v>
      </c>
      <c r="J2" t="s">
        <v>32</v>
      </c>
      <c r="K2" t="s">
        <v>33</v>
      </c>
      <c r="L2" t="s">
        <v>34</v>
      </c>
      <c r="M2" t="s">
        <v>9</v>
      </c>
      <c r="N2" t="s">
        <v>10</v>
      </c>
      <c r="O2" t="s">
        <v>8</v>
      </c>
      <c r="P2" t="s">
        <v>35</v>
      </c>
      <c r="Q2" t="s">
        <v>36</v>
      </c>
      <c r="R2" t="s">
        <v>37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  <c r="X2" t="s">
        <v>43</v>
      </c>
      <c r="Y2" t="s">
        <v>44</v>
      </c>
      <c r="Z2" t="s">
        <v>45</v>
      </c>
      <c r="AA2" t="s">
        <v>46</v>
      </c>
      <c r="AB2" t="s">
        <v>47</v>
      </c>
      <c r="AC2" t="s">
        <v>48</v>
      </c>
      <c r="AD2" t="s">
        <v>26</v>
      </c>
    </row>
    <row r="3" spans="1:30" x14ac:dyDescent="0.25">
      <c r="A3">
        <v>1</v>
      </c>
      <c r="B3" t="s">
        <v>49</v>
      </c>
      <c r="C3">
        <v>1.2999999999999999E-5</v>
      </c>
      <c r="D3">
        <v>3.5894000000000002E-2</v>
      </c>
      <c r="E3">
        <v>16.413709999999998</v>
      </c>
      <c r="F3">
        <v>1.8810070000000001</v>
      </c>
      <c r="G3">
        <v>13.34723</v>
      </c>
      <c r="H3">
        <v>0.19589999999999999</v>
      </c>
      <c r="I3">
        <v>5.5862559999999997</v>
      </c>
      <c r="J3">
        <v>4.7076849999999997</v>
      </c>
      <c r="K3">
        <v>27.71697</v>
      </c>
      <c r="L3">
        <v>2.1034449999999998</v>
      </c>
      <c r="M3">
        <v>0.35140199999999999</v>
      </c>
      <c r="N3">
        <v>0.33106400000000002</v>
      </c>
      <c r="O3">
        <v>0.115761</v>
      </c>
      <c r="P3">
        <v>3.1193559999999998</v>
      </c>
      <c r="Q3">
        <v>0.93374000000000001</v>
      </c>
      <c r="R3">
        <v>0.60571799999999998</v>
      </c>
      <c r="S3">
        <v>1.2990489999999999</v>
      </c>
      <c r="T3">
        <v>7.49458</v>
      </c>
      <c r="U3">
        <v>2.527819</v>
      </c>
      <c r="V3">
        <v>1.180318</v>
      </c>
      <c r="W3">
        <v>0.43637700000000001</v>
      </c>
      <c r="X3">
        <v>0.37315100000000001</v>
      </c>
      <c r="Y3">
        <v>0.61614400000000002</v>
      </c>
      <c r="Z3">
        <v>0.314753</v>
      </c>
      <c r="AA3">
        <v>1.1E-5</v>
      </c>
      <c r="AB3">
        <v>4.4902300000000004</v>
      </c>
      <c r="AC3">
        <v>0.26425100000000001</v>
      </c>
      <c r="AD3">
        <v>96.441829999999996</v>
      </c>
    </row>
    <row r="4" spans="1:30" x14ac:dyDescent="0.25">
      <c r="A4">
        <v>2</v>
      </c>
      <c r="B4" t="s">
        <v>49</v>
      </c>
      <c r="C4">
        <v>1.2999999999999999E-5</v>
      </c>
      <c r="D4">
        <v>5.2137000000000003E-2</v>
      </c>
      <c r="E4">
        <v>15.122120000000001</v>
      </c>
      <c r="F4">
        <v>1.984445</v>
      </c>
      <c r="G4">
        <v>13.51878</v>
      </c>
      <c r="H4">
        <v>0.17938899999999999</v>
      </c>
      <c r="I4">
        <v>5.6683719999999997</v>
      </c>
      <c r="J4">
        <v>4.554017</v>
      </c>
      <c r="K4">
        <v>27.769749999999998</v>
      </c>
      <c r="L4">
        <v>2.1436419999999998</v>
      </c>
      <c r="M4">
        <v>0.43070000000000003</v>
      </c>
      <c r="N4">
        <v>0.31945400000000002</v>
      </c>
      <c r="O4">
        <v>0.128467</v>
      </c>
      <c r="P4">
        <v>3.2407219999999999</v>
      </c>
      <c r="Q4">
        <v>1.05613</v>
      </c>
      <c r="R4">
        <v>0.65874500000000002</v>
      </c>
      <c r="S4">
        <v>1.316195</v>
      </c>
      <c r="T4">
        <v>7.7974459999999999</v>
      </c>
      <c r="U4">
        <v>2.5802969999999998</v>
      </c>
      <c r="V4">
        <v>1.2348710000000001</v>
      </c>
      <c r="W4">
        <v>0.47476000000000002</v>
      </c>
      <c r="X4">
        <v>0.248752</v>
      </c>
      <c r="Y4">
        <v>0.49422700000000003</v>
      </c>
      <c r="Z4">
        <v>0.40722799999999998</v>
      </c>
      <c r="AA4">
        <v>1.1E-5</v>
      </c>
      <c r="AB4">
        <v>4.4826879999999996</v>
      </c>
      <c r="AC4">
        <v>9.5520999999999995E-2</v>
      </c>
      <c r="AD4">
        <v>95.958889999999997</v>
      </c>
    </row>
    <row r="5" spans="1:30" x14ac:dyDescent="0.25">
      <c r="A5">
        <v>3</v>
      </c>
      <c r="B5" t="s">
        <v>49</v>
      </c>
      <c r="C5">
        <v>3.7901999999999998E-2</v>
      </c>
      <c r="D5">
        <v>4.3089000000000002E-2</v>
      </c>
      <c r="E5">
        <v>15.180009999999999</v>
      </c>
      <c r="F5">
        <v>1.8048900000000001</v>
      </c>
      <c r="G5">
        <v>13.17005</v>
      </c>
      <c r="H5">
        <v>0.216834</v>
      </c>
      <c r="I5">
        <v>5.5580470000000002</v>
      </c>
      <c r="J5">
        <v>4.819312</v>
      </c>
      <c r="K5">
        <v>27.241510000000002</v>
      </c>
      <c r="L5">
        <v>2.5181740000000001</v>
      </c>
      <c r="M5">
        <v>0.22039800000000001</v>
      </c>
      <c r="N5">
        <v>0.46584700000000001</v>
      </c>
      <c r="O5">
        <v>0.113707</v>
      </c>
      <c r="P5">
        <v>3.338311</v>
      </c>
      <c r="Q5">
        <v>1.143769</v>
      </c>
      <c r="R5">
        <v>0.527945</v>
      </c>
      <c r="S5">
        <v>1.4943690000000001</v>
      </c>
      <c r="T5">
        <v>7.4637120000000001</v>
      </c>
      <c r="U5">
        <v>2.5122369999999998</v>
      </c>
      <c r="V5">
        <v>1.351845</v>
      </c>
      <c r="W5">
        <v>0.35284300000000002</v>
      </c>
      <c r="X5">
        <v>0.31741399999999997</v>
      </c>
      <c r="Y5">
        <v>0.359815</v>
      </c>
      <c r="Z5">
        <v>0.25847999999999999</v>
      </c>
      <c r="AA5">
        <v>1.1E-5</v>
      </c>
      <c r="AB5">
        <v>4.3494099999999998</v>
      </c>
      <c r="AC5">
        <v>0.111458</v>
      </c>
      <c r="AD5">
        <v>94.971400000000003</v>
      </c>
    </row>
    <row r="6" spans="1:30" x14ac:dyDescent="0.25">
      <c r="A6">
        <v>4</v>
      </c>
      <c r="B6" t="s">
        <v>49</v>
      </c>
      <c r="C6">
        <v>5.1968E-2</v>
      </c>
      <c r="D6">
        <v>5.7511E-2</v>
      </c>
      <c r="E6">
        <v>15.4838</v>
      </c>
      <c r="F6">
        <v>1.664901</v>
      </c>
      <c r="G6">
        <v>13.70355</v>
      </c>
      <c r="H6">
        <v>0.26849800000000001</v>
      </c>
      <c r="I6">
        <v>5.5365520000000004</v>
      </c>
      <c r="J6">
        <v>4.8214589999999999</v>
      </c>
      <c r="K6">
        <v>27.676359999999999</v>
      </c>
      <c r="L6">
        <v>1.563353</v>
      </c>
      <c r="M6">
        <v>0.33990700000000001</v>
      </c>
      <c r="N6">
        <v>0.46607599999999999</v>
      </c>
      <c r="O6">
        <v>0.13084299999999999</v>
      </c>
      <c r="P6">
        <v>3.2046290000000002</v>
      </c>
      <c r="Q6">
        <v>1.13985</v>
      </c>
      <c r="R6">
        <v>0.42490899999999998</v>
      </c>
      <c r="S6">
        <v>1.3486739999999999</v>
      </c>
      <c r="T6">
        <v>7.8109250000000001</v>
      </c>
      <c r="U6">
        <v>2.4889670000000002</v>
      </c>
      <c r="V6">
        <v>1.2301489999999999</v>
      </c>
      <c r="W6">
        <v>0.61636400000000002</v>
      </c>
      <c r="X6">
        <v>0.28313199999999999</v>
      </c>
      <c r="Y6">
        <v>0.73517699999999997</v>
      </c>
      <c r="Z6">
        <v>0.265542</v>
      </c>
      <c r="AA6">
        <v>1.1E-5</v>
      </c>
      <c r="AB6">
        <v>4.2513930000000002</v>
      </c>
      <c r="AC6">
        <v>0.141351</v>
      </c>
      <c r="AD6">
        <v>95.705860000000001</v>
      </c>
    </row>
    <row r="7" spans="1:30" x14ac:dyDescent="0.25">
      <c r="A7">
        <v>5</v>
      </c>
      <c r="B7" t="s">
        <v>49</v>
      </c>
      <c r="C7">
        <v>2.2952E-2</v>
      </c>
      <c r="D7">
        <v>7.5184000000000001E-2</v>
      </c>
      <c r="E7">
        <v>15.87721</v>
      </c>
      <c r="F7">
        <v>1.7699929999999999</v>
      </c>
      <c r="G7">
        <v>13.33893</v>
      </c>
      <c r="H7">
        <v>0.19508200000000001</v>
      </c>
      <c r="I7">
        <v>5.3779830000000004</v>
      </c>
      <c r="J7">
        <v>4.8718510000000004</v>
      </c>
      <c r="K7">
        <v>28.18496</v>
      </c>
      <c r="L7">
        <v>1.9565049999999999</v>
      </c>
      <c r="M7">
        <v>0.36367899999999997</v>
      </c>
      <c r="N7">
        <v>0.53976999999999997</v>
      </c>
      <c r="O7">
        <v>9.6529000000000004E-2</v>
      </c>
      <c r="P7">
        <v>3.2292000000000001</v>
      </c>
      <c r="Q7">
        <v>1.292343</v>
      </c>
      <c r="R7">
        <v>0.50084700000000004</v>
      </c>
      <c r="S7">
        <v>1.322238</v>
      </c>
      <c r="T7">
        <v>7.44428</v>
      </c>
      <c r="U7">
        <v>2.5467270000000002</v>
      </c>
      <c r="V7">
        <v>1.2861629999999999</v>
      </c>
      <c r="W7">
        <v>0.33990199999999998</v>
      </c>
      <c r="X7">
        <v>0.31067099999999997</v>
      </c>
      <c r="Y7">
        <v>0.32718599999999998</v>
      </c>
      <c r="Z7">
        <v>0.44663599999999998</v>
      </c>
      <c r="AA7">
        <v>1.1E-5</v>
      </c>
      <c r="AB7">
        <v>3.6488019999999999</v>
      </c>
      <c r="AC7">
        <v>0.14155999999999999</v>
      </c>
      <c r="AD7">
        <v>95.507199999999997</v>
      </c>
    </row>
    <row r="8" spans="1:30" x14ac:dyDescent="0.25">
      <c r="A8">
        <v>6</v>
      </c>
      <c r="B8" t="s">
        <v>49</v>
      </c>
      <c r="C8">
        <v>4.7315000000000003E-2</v>
      </c>
      <c r="D8">
        <v>6.8444000000000005E-2</v>
      </c>
      <c r="E8">
        <v>16.407879999999999</v>
      </c>
      <c r="F8">
        <v>1.6066530000000001</v>
      </c>
      <c r="G8">
        <v>13.387829999999999</v>
      </c>
      <c r="H8">
        <v>0.24149699999999999</v>
      </c>
      <c r="I8">
        <v>5.6135950000000001</v>
      </c>
      <c r="J8">
        <v>4.3543620000000001</v>
      </c>
      <c r="K8">
        <v>27.709620000000001</v>
      </c>
      <c r="L8">
        <v>2.8197839999999998</v>
      </c>
      <c r="M8">
        <v>0.230348</v>
      </c>
      <c r="N8">
        <v>0.51044800000000001</v>
      </c>
      <c r="O8">
        <v>0.145674</v>
      </c>
      <c r="P8">
        <v>3.1887249999999998</v>
      </c>
      <c r="Q8">
        <v>1.062505</v>
      </c>
      <c r="R8">
        <v>0.52875000000000005</v>
      </c>
      <c r="S8">
        <v>1.4650840000000001</v>
      </c>
      <c r="T8">
        <v>7.2527710000000001</v>
      </c>
      <c r="U8">
        <v>2.4045489999999998</v>
      </c>
      <c r="V8">
        <v>1.1928339999999999</v>
      </c>
      <c r="W8">
        <v>0.63972799999999996</v>
      </c>
      <c r="X8">
        <v>0.36256100000000002</v>
      </c>
      <c r="Y8">
        <v>0.49302499999999999</v>
      </c>
      <c r="Z8">
        <v>0.217864</v>
      </c>
      <c r="AA8">
        <v>1.1E-5</v>
      </c>
      <c r="AB8">
        <v>4.3025019999999996</v>
      </c>
      <c r="AC8">
        <v>0.23402000000000001</v>
      </c>
      <c r="AD8">
        <v>96.488370000000003</v>
      </c>
    </row>
    <row r="9" spans="1:30" x14ac:dyDescent="0.25">
      <c r="A9">
        <v>7</v>
      </c>
      <c r="B9" t="s">
        <v>49</v>
      </c>
      <c r="C9">
        <v>1.8907E-2</v>
      </c>
      <c r="D9">
        <v>5.1284999999999997E-2</v>
      </c>
      <c r="E9">
        <v>16.00543</v>
      </c>
      <c r="F9">
        <v>1.1464490000000001</v>
      </c>
      <c r="G9">
        <v>13.49851</v>
      </c>
      <c r="H9">
        <v>0.17131099999999999</v>
      </c>
      <c r="I9">
        <v>5.6876740000000003</v>
      </c>
      <c r="J9">
        <v>4.5239320000000003</v>
      </c>
      <c r="K9">
        <v>27.10371</v>
      </c>
      <c r="L9">
        <v>3.2070599999999998</v>
      </c>
      <c r="M9">
        <v>0.35955500000000001</v>
      </c>
      <c r="N9">
        <v>1.1277619999999999</v>
      </c>
      <c r="O9">
        <v>0.123339</v>
      </c>
      <c r="P9">
        <v>3.2514180000000001</v>
      </c>
      <c r="Q9">
        <v>1.0088140000000001</v>
      </c>
      <c r="R9">
        <v>0.52726700000000004</v>
      </c>
      <c r="S9">
        <v>1.3019419999999999</v>
      </c>
      <c r="T9">
        <v>7.3347129999999998</v>
      </c>
      <c r="U9">
        <v>2.5084170000000001</v>
      </c>
      <c r="V9">
        <v>1.2197769999999999</v>
      </c>
      <c r="W9">
        <v>0.47730499999999998</v>
      </c>
      <c r="X9">
        <v>0.31081599999999998</v>
      </c>
      <c r="Y9">
        <v>0.347551</v>
      </c>
      <c r="Z9">
        <v>0.27807700000000002</v>
      </c>
      <c r="AA9">
        <v>1.1E-5</v>
      </c>
      <c r="AB9">
        <v>4.4295840000000002</v>
      </c>
      <c r="AC9">
        <v>0.17846600000000001</v>
      </c>
      <c r="AD9">
        <v>96.199079999999995</v>
      </c>
    </row>
    <row r="10" spans="1:30" x14ac:dyDescent="0.25">
      <c r="A10">
        <v>8</v>
      </c>
      <c r="B10" t="s">
        <v>49</v>
      </c>
      <c r="C10">
        <v>1.2999999999999999E-5</v>
      </c>
      <c r="D10">
        <v>5.5201E-2</v>
      </c>
      <c r="E10">
        <v>16.405529999999999</v>
      </c>
      <c r="F10">
        <v>1.7876270000000001</v>
      </c>
      <c r="G10">
        <v>13.709949999999999</v>
      </c>
      <c r="H10">
        <v>0.19691700000000001</v>
      </c>
      <c r="I10">
        <v>5.5201349999999998</v>
      </c>
      <c r="J10">
        <v>4.3103870000000004</v>
      </c>
      <c r="K10">
        <v>27.690719999999999</v>
      </c>
      <c r="L10">
        <v>1.8421479999999999</v>
      </c>
      <c r="M10">
        <v>0.36468099999999998</v>
      </c>
      <c r="N10">
        <v>0.41014299999999998</v>
      </c>
      <c r="O10">
        <v>0.109581</v>
      </c>
      <c r="P10">
        <v>3.2927970000000002</v>
      </c>
      <c r="Q10">
        <v>1.063312</v>
      </c>
      <c r="R10">
        <v>0.63875400000000004</v>
      </c>
      <c r="S10">
        <v>1.1798869999999999</v>
      </c>
      <c r="T10">
        <v>7.7811539999999999</v>
      </c>
      <c r="U10">
        <v>2.4596480000000001</v>
      </c>
      <c r="V10">
        <v>1.3535699999999999</v>
      </c>
      <c r="W10">
        <v>0.54493199999999997</v>
      </c>
      <c r="X10">
        <v>0.37959700000000002</v>
      </c>
      <c r="Y10">
        <v>0.57454700000000003</v>
      </c>
      <c r="Z10">
        <v>0.34532000000000002</v>
      </c>
      <c r="AA10">
        <v>1.1E-5</v>
      </c>
      <c r="AB10">
        <v>4.3486760000000002</v>
      </c>
      <c r="AC10">
        <v>0.13463800000000001</v>
      </c>
      <c r="AD10">
        <v>96.499880000000005</v>
      </c>
    </row>
    <row r="11" spans="1:30" x14ac:dyDescent="0.25">
      <c r="A11">
        <v>9</v>
      </c>
      <c r="B11" t="s">
        <v>49</v>
      </c>
      <c r="C11">
        <v>4.6482999999999997E-2</v>
      </c>
      <c r="D11">
        <v>4.1194000000000001E-2</v>
      </c>
      <c r="E11">
        <v>16.097580000000001</v>
      </c>
      <c r="F11">
        <v>1.827021</v>
      </c>
      <c r="G11">
        <v>13.58135</v>
      </c>
      <c r="H11">
        <v>0.209537</v>
      </c>
      <c r="I11">
        <v>5.4462140000000003</v>
      </c>
      <c r="J11">
        <v>4.4518880000000003</v>
      </c>
      <c r="K11">
        <v>27.966200000000001</v>
      </c>
      <c r="L11">
        <v>1.327877</v>
      </c>
      <c r="M11">
        <v>0.31645899999999999</v>
      </c>
      <c r="N11">
        <v>0.59648900000000005</v>
      </c>
      <c r="O11">
        <v>0.139262</v>
      </c>
      <c r="P11">
        <v>3.2199450000000001</v>
      </c>
      <c r="Q11">
        <v>1.1302380000000001</v>
      </c>
      <c r="R11">
        <v>0.44860299999999997</v>
      </c>
      <c r="S11">
        <v>1.063191</v>
      </c>
      <c r="T11">
        <v>7.8144669999999996</v>
      </c>
      <c r="U11">
        <v>2.6115590000000002</v>
      </c>
      <c r="V11">
        <v>1.284276</v>
      </c>
      <c r="W11">
        <v>0.462557</v>
      </c>
      <c r="X11">
        <v>0.308896</v>
      </c>
      <c r="Y11">
        <v>0.546933</v>
      </c>
      <c r="Z11">
        <v>0.30687300000000001</v>
      </c>
      <c r="AA11">
        <v>1.1E-5</v>
      </c>
      <c r="AB11">
        <v>4.1154830000000002</v>
      </c>
      <c r="AC11">
        <v>0.12825400000000001</v>
      </c>
      <c r="AD11">
        <v>95.488829999999993</v>
      </c>
    </row>
    <row r="12" spans="1:30" x14ac:dyDescent="0.25">
      <c r="A12">
        <v>10</v>
      </c>
      <c r="B12" t="s">
        <v>49</v>
      </c>
      <c r="C12">
        <v>1.2999999999999999E-5</v>
      </c>
      <c r="D12">
        <v>6.9885000000000003E-2</v>
      </c>
      <c r="E12">
        <v>16.171230000000001</v>
      </c>
      <c r="F12">
        <v>1.832419</v>
      </c>
      <c r="G12">
        <v>13.29865</v>
      </c>
      <c r="H12">
        <v>0.17100299999999999</v>
      </c>
      <c r="I12">
        <v>5.6274699999999998</v>
      </c>
      <c r="J12">
        <v>4.4814689999999997</v>
      </c>
      <c r="K12">
        <v>28.120509999999999</v>
      </c>
      <c r="L12">
        <v>1.9029579999999999</v>
      </c>
      <c r="M12">
        <v>0.43657400000000002</v>
      </c>
      <c r="N12">
        <v>0.33682099999999998</v>
      </c>
      <c r="O12">
        <v>7.2568999999999995E-2</v>
      </c>
      <c r="P12">
        <v>3.0713110000000001</v>
      </c>
      <c r="Q12">
        <v>0.97860800000000003</v>
      </c>
      <c r="R12">
        <v>0.56525800000000004</v>
      </c>
      <c r="S12">
        <v>1.0752969999999999</v>
      </c>
      <c r="T12">
        <v>7.7444269999999999</v>
      </c>
      <c r="U12">
        <v>2.4454039999999999</v>
      </c>
      <c r="V12">
        <v>1.1559820000000001</v>
      </c>
      <c r="W12">
        <v>0.49044100000000002</v>
      </c>
      <c r="X12">
        <v>0.44271300000000002</v>
      </c>
      <c r="Y12">
        <v>0.352742</v>
      </c>
      <c r="Z12">
        <v>0.315359</v>
      </c>
      <c r="AA12">
        <v>1.1E-5</v>
      </c>
      <c r="AB12">
        <v>3.9926759999999999</v>
      </c>
      <c r="AC12">
        <v>0.11289399999999999</v>
      </c>
      <c r="AD12">
        <v>95.264700000000005</v>
      </c>
    </row>
    <row r="13" spans="1:30" x14ac:dyDescent="0.25">
      <c r="A13">
        <v>11</v>
      </c>
      <c r="B13" t="s">
        <v>49</v>
      </c>
      <c r="C13">
        <v>2.0760000000000002E-3</v>
      </c>
      <c r="D13">
        <v>4.1952000000000003E-2</v>
      </c>
      <c r="E13">
        <v>16.288789999999999</v>
      </c>
      <c r="F13">
        <v>1.8224370000000001</v>
      </c>
      <c r="G13">
        <v>13.60867</v>
      </c>
      <c r="H13">
        <v>0.171268</v>
      </c>
      <c r="I13">
        <v>5.7451670000000004</v>
      </c>
      <c r="J13">
        <v>4.6565180000000002</v>
      </c>
      <c r="K13">
        <v>27.57687</v>
      </c>
      <c r="L13">
        <v>1.967498</v>
      </c>
      <c r="M13">
        <v>0.41173599999999999</v>
      </c>
      <c r="N13">
        <v>0.371508</v>
      </c>
      <c r="O13">
        <v>7.6992000000000005E-2</v>
      </c>
      <c r="P13">
        <v>3.2507069999999998</v>
      </c>
      <c r="Q13">
        <v>1.1401190000000001</v>
      </c>
      <c r="R13">
        <v>0.56714200000000003</v>
      </c>
      <c r="S13">
        <v>1.159616</v>
      </c>
      <c r="T13">
        <v>7.6408149999999999</v>
      </c>
      <c r="U13">
        <v>2.5728390000000001</v>
      </c>
      <c r="V13">
        <v>1.288219</v>
      </c>
      <c r="W13">
        <v>0.51361500000000004</v>
      </c>
      <c r="X13">
        <v>0.35478300000000002</v>
      </c>
      <c r="Y13">
        <v>0.63837999999999995</v>
      </c>
      <c r="Z13">
        <v>0.42226000000000002</v>
      </c>
      <c r="AA13">
        <v>1.1E-5</v>
      </c>
      <c r="AB13">
        <v>3.779245</v>
      </c>
      <c r="AC13">
        <v>1.1041E-2</v>
      </c>
      <c r="AD13">
        <v>96.080280000000002</v>
      </c>
    </row>
    <row r="14" spans="1:30" x14ac:dyDescent="0.25">
      <c r="A14">
        <v>12</v>
      </c>
      <c r="B14" t="s">
        <v>49</v>
      </c>
      <c r="C14">
        <v>9.391E-3</v>
      </c>
      <c r="D14">
        <v>5.0570999999999998E-2</v>
      </c>
      <c r="E14">
        <v>16.101430000000001</v>
      </c>
      <c r="F14">
        <v>1.7116659999999999</v>
      </c>
      <c r="G14">
        <v>13.20218</v>
      </c>
      <c r="H14">
        <v>0.18143899999999999</v>
      </c>
      <c r="I14">
        <v>5.5400780000000003</v>
      </c>
      <c r="J14">
        <v>4.4832340000000004</v>
      </c>
      <c r="K14">
        <v>27.81522</v>
      </c>
      <c r="L14">
        <v>2.302165</v>
      </c>
      <c r="M14">
        <v>0.34184300000000001</v>
      </c>
      <c r="N14">
        <v>0.37137100000000001</v>
      </c>
      <c r="O14">
        <v>8.1904000000000005E-2</v>
      </c>
      <c r="P14">
        <v>3.3081610000000001</v>
      </c>
      <c r="Q14">
        <v>0.97932699999999995</v>
      </c>
      <c r="R14">
        <v>0.493896</v>
      </c>
      <c r="S14">
        <v>1.2808360000000001</v>
      </c>
      <c r="T14">
        <v>7.509779</v>
      </c>
      <c r="U14">
        <v>2.5070600000000001</v>
      </c>
      <c r="V14">
        <v>1.199689</v>
      </c>
      <c r="W14">
        <v>0.477821</v>
      </c>
      <c r="X14">
        <v>0.28880099999999997</v>
      </c>
      <c r="Y14">
        <v>0.41803600000000002</v>
      </c>
      <c r="Z14">
        <v>0.33550400000000002</v>
      </c>
      <c r="AA14">
        <v>1.1E-5</v>
      </c>
      <c r="AB14">
        <v>4.7413020000000001</v>
      </c>
      <c r="AC14">
        <v>0.16342000000000001</v>
      </c>
      <c r="AD14">
        <v>95.896140000000003</v>
      </c>
    </row>
    <row r="15" spans="1:30" x14ac:dyDescent="0.25">
      <c r="A15">
        <v>13</v>
      </c>
      <c r="B15" t="s">
        <v>49</v>
      </c>
      <c r="C15">
        <v>3.1459999999999999E-3</v>
      </c>
      <c r="D15">
        <v>4.8281999999999999E-2</v>
      </c>
      <c r="E15">
        <v>16.16254</v>
      </c>
      <c r="F15">
        <v>1.9148149999999999</v>
      </c>
      <c r="G15">
        <v>13.06532</v>
      </c>
      <c r="H15">
        <v>0.219608</v>
      </c>
      <c r="I15">
        <v>5.6387409999999996</v>
      </c>
      <c r="J15">
        <v>4.2800029999999998</v>
      </c>
      <c r="K15">
        <v>27.521879999999999</v>
      </c>
      <c r="L15">
        <v>2.7684470000000001</v>
      </c>
      <c r="M15">
        <v>0.41913600000000001</v>
      </c>
      <c r="N15">
        <v>0.53046099999999996</v>
      </c>
      <c r="O15">
        <v>0.128579</v>
      </c>
      <c r="P15">
        <v>3.2236470000000002</v>
      </c>
      <c r="Q15">
        <v>1.095661</v>
      </c>
      <c r="R15">
        <v>0.55050399999999999</v>
      </c>
      <c r="S15">
        <v>1.49152</v>
      </c>
      <c r="T15">
        <v>7.0058850000000001</v>
      </c>
      <c r="U15">
        <v>2.4604279999999998</v>
      </c>
      <c r="V15">
        <v>1.4400189999999999</v>
      </c>
      <c r="W15">
        <v>0.52919799999999995</v>
      </c>
      <c r="X15">
        <v>0.28539100000000001</v>
      </c>
      <c r="Y15">
        <v>0.36560500000000001</v>
      </c>
      <c r="Z15">
        <v>0.38867000000000002</v>
      </c>
      <c r="AA15">
        <v>1.1E-5</v>
      </c>
      <c r="AB15">
        <v>4.5438130000000001</v>
      </c>
      <c r="AC15">
        <v>1.5454000000000001E-2</v>
      </c>
      <c r="AD15">
        <v>96.096760000000003</v>
      </c>
    </row>
    <row r="16" spans="1:30" x14ac:dyDescent="0.25">
      <c r="A16">
        <v>14</v>
      </c>
      <c r="B16" t="s">
        <v>49</v>
      </c>
      <c r="C16">
        <v>4.1949999999999999E-3</v>
      </c>
      <c r="D16">
        <v>4.1709999999999997E-2</v>
      </c>
      <c r="E16">
        <v>15.91798</v>
      </c>
      <c r="F16">
        <v>2.035647</v>
      </c>
      <c r="G16">
        <v>13.33986</v>
      </c>
      <c r="H16">
        <v>0.201405</v>
      </c>
      <c r="I16">
        <v>5.5088850000000003</v>
      </c>
      <c r="J16">
        <v>4.7339140000000004</v>
      </c>
      <c r="K16">
        <v>27.282589999999999</v>
      </c>
      <c r="L16">
        <v>2.2557079999999998</v>
      </c>
      <c r="M16">
        <v>0.43132700000000002</v>
      </c>
      <c r="N16">
        <v>0.34232600000000002</v>
      </c>
      <c r="O16">
        <v>8.1185999999999994E-2</v>
      </c>
      <c r="P16">
        <v>3.285075</v>
      </c>
      <c r="Q16">
        <v>1.0486</v>
      </c>
      <c r="R16">
        <v>0.56415499999999996</v>
      </c>
      <c r="S16">
        <v>1.396053</v>
      </c>
      <c r="T16">
        <v>7.641051</v>
      </c>
      <c r="U16">
        <v>2.522678</v>
      </c>
      <c r="V16">
        <v>1.336266</v>
      </c>
      <c r="W16">
        <v>0.44097700000000001</v>
      </c>
      <c r="X16">
        <v>0.272617</v>
      </c>
      <c r="Y16">
        <v>0.50363999999999998</v>
      </c>
      <c r="Z16">
        <v>0.33751100000000001</v>
      </c>
      <c r="AA16">
        <v>1.1E-5</v>
      </c>
      <c r="AB16">
        <v>4.2532779999999999</v>
      </c>
      <c r="AC16">
        <v>0.146504</v>
      </c>
      <c r="AD16">
        <v>95.925150000000002</v>
      </c>
    </row>
    <row r="17" spans="1:30" x14ac:dyDescent="0.25">
      <c r="A17">
        <v>15</v>
      </c>
      <c r="B17" t="s">
        <v>49</v>
      </c>
      <c r="C17">
        <v>1.2999999999999999E-5</v>
      </c>
      <c r="D17">
        <v>3.3186E-2</v>
      </c>
      <c r="E17">
        <v>15.603339999999999</v>
      </c>
      <c r="F17">
        <v>2.150585</v>
      </c>
      <c r="G17">
        <v>13.18214</v>
      </c>
      <c r="H17">
        <v>0.21818000000000001</v>
      </c>
      <c r="I17">
        <v>5.5248520000000001</v>
      </c>
      <c r="J17">
        <v>4.5338539999999998</v>
      </c>
      <c r="K17">
        <v>27.67088</v>
      </c>
      <c r="L17">
        <v>2.3257750000000001</v>
      </c>
      <c r="M17">
        <v>0.40931200000000001</v>
      </c>
      <c r="N17">
        <v>0.25444699999999998</v>
      </c>
      <c r="O17">
        <v>0.109148</v>
      </c>
      <c r="P17">
        <v>3.3477540000000001</v>
      </c>
      <c r="Q17">
        <v>1.1041339999999999</v>
      </c>
      <c r="R17">
        <v>0.53751000000000004</v>
      </c>
      <c r="S17">
        <v>1.349548</v>
      </c>
      <c r="T17">
        <v>7.4866130000000002</v>
      </c>
      <c r="U17">
        <v>2.5562909999999999</v>
      </c>
      <c r="V17">
        <v>1.2616830000000001</v>
      </c>
      <c r="W17">
        <v>0.54180899999999999</v>
      </c>
      <c r="X17">
        <v>0.397233</v>
      </c>
      <c r="Y17">
        <v>0.129826</v>
      </c>
      <c r="Z17">
        <v>0.276003</v>
      </c>
      <c r="AA17">
        <v>1.1E-5</v>
      </c>
      <c r="AB17">
        <v>3.6967129999999999</v>
      </c>
      <c r="AC17">
        <v>5.0888000000000003E-2</v>
      </c>
      <c r="AD17">
        <v>94.751720000000006</v>
      </c>
    </row>
    <row r="18" spans="1:30" x14ac:dyDescent="0.25">
      <c r="A18">
        <v>16</v>
      </c>
      <c r="B18" t="s">
        <v>49</v>
      </c>
      <c r="C18">
        <v>4.3812999999999998E-2</v>
      </c>
      <c r="D18">
        <v>5.4489999999999997E-2</v>
      </c>
      <c r="E18">
        <v>16.181159999999998</v>
      </c>
      <c r="F18">
        <v>0.93559599999999998</v>
      </c>
      <c r="G18">
        <v>13.37017</v>
      </c>
      <c r="H18">
        <v>0.115685</v>
      </c>
      <c r="I18">
        <v>5.5467380000000004</v>
      </c>
      <c r="J18">
        <v>4.5117229999999999</v>
      </c>
      <c r="K18">
        <v>27.713699999999999</v>
      </c>
      <c r="L18">
        <v>1.578344</v>
      </c>
      <c r="M18">
        <v>0.127249</v>
      </c>
      <c r="N18">
        <v>1.014972</v>
      </c>
      <c r="O18">
        <v>8.0069000000000001E-2</v>
      </c>
      <c r="P18">
        <v>3.2651530000000002</v>
      </c>
      <c r="Q18">
        <v>1.128317</v>
      </c>
      <c r="R18">
        <v>0.53622000000000003</v>
      </c>
      <c r="S18">
        <v>1.130571</v>
      </c>
      <c r="T18">
        <v>7.6958650000000004</v>
      </c>
      <c r="U18">
        <v>2.3412850000000001</v>
      </c>
      <c r="V18">
        <v>1.133162</v>
      </c>
      <c r="W18">
        <v>0.54117599999999999</v>
      </c>
      <c r="X18">
        <v>0.26267400000000002</v>
      </c>
      <c r="Y18">
        <v>0.50721400000000005</v>
      </c>
      <c r="Z18">
        <v>0.29312500000000002</v>
      </c>
      <c r="AA18">
        <v>1.1E-5</v>
      </c>
      <c r="AB18">
        <v>4.367559</v>
      </c>
      <c r="AC18">
        <v>8.9014999999999997E-2</v>
      </c>
      <c r="AD18">
        <v>94.565049999999999</v>
      </c>
    </row>
    <row r="19" spans="1:30" x14ac:dyDescent="0.25">
      <c r="A19">
        <v>17</v>
      </c>
      <c r="B19" t="s">
        <v>49</v>
      </c>
      <c r="C19">
        <v>3.2142999999999998E-2</v>
      </c>
      <c r="D19">
        <v>2.7979E-2</v>
      </c>
      <c r="E19">
        <v>16.35436</v>
      </c>
      <c r="F19">
        <v>1.2959719999999999</v>
      </c>
      <c r="G19">
        <v>14.12763</v>
      </c>
      <c r="H19">
        <v>0.134488</v>
      </c>
      <c r="I19">
        <v>5.8436000000000003</v>
      </c>
      <c r="J19">
        <v>4.9307869999999996</v>
      </c>
      <c r="K19">
        <v>27.754470000000001</v>
      </c>
      <c r="L19">
        <v>1.8332630000000001</v>
      </c>
      <c r="M19">
        <v>0.243058</v>
      </c>
      <c r="N19">
        <v>0.73785100000000003</v>
      </c>
      <c r="O19">
        <v>3.4245999999999999E-2</v>
      </c>
      <c r="P19">
        <v>3.2570359999999998</v>
      </c>
      <c r="Q19">
        <v>1.127283</v>
      </c>
      <c r="R19">
        <v>0.66179600000000005</v>
      </c>
      <c r="S19">
        <v>1.0275749999999999</v>
      </c>
      <c r="T19">
        <v>8.2558609999999994</v>
      </c>
      <c r="U19">
        <v>2.5168759999999999</v>
      </c>
      <c r="V19">
        <v>1.254181</v>
      </c>
      <c r="W19">
        <v>0.293099</v>
      </c>
      <c r="X19">
        <v>0.37875900000000001</v>
      </c>
      <c r="Y19">
        <v>0.68333699999999997</v>
      </c>
      <c r="Z19">
        <v>0.28916500000000001</v>
      </c>
      <c r="AA19">
        <v>1.1E-5</v>
      </c>
      <c r="AB19">
        <v>3.1342690000000002</v>
      </c>
      <c r="AC19">
        <v>0.13724</v>
      </c>
      <c r="AD19">
        <v>96.366349999999997</v>
      </c>
    </row>
    <row r="20" spans="1:30" x14ac:dyDescent="0.25">
      <c r="A20">
        <v>18</v>
      </c>
      <c r="B20" t="s">
        <v>49</v>
      </c>
      <c r="C20">
        <v>1.2999999999999999E-5</v>
      </c>
      <c r="D20">
        <v>7.2300000000000003E-2</v>
      </c>
      <c r="E20">
        <v>16.181799999999999</v>
      </c>
      <c r="F20">
        <v>1.8379859999999999</v>
      </c>
      <c r="G20">
        <v>13.34482</v>
      </c>
      <c r="H20">
        <v>0.20974200000000001</v>
      </c>
      <c r="I20">
        <v>5.7067629999999996</v>
      </c>
      <c r="J20">
        <v>4.3612929999999999</v>
      </c>
      <c r="K20">
        <v>27.69378</v>
      </c>
      <c r="L20">
        <v>2.2188720000000002</v>
      </c>
      <c r="M20">
        <v>0.369168</v>
      </c>
      <c r="N20">
        <v>0.59721000000000002</v>
      </c>
      <c r="O20">
        <v>0.11536</v>
      </c>
      <c r="P20">
        <v>3.5284840000000002</v>
      </c>
      <c r="Q20">
        <v>0.91493100000000005</v>
      </c>
      <c r="R20">
        <v>0.39818799999999999</v>
      </c>
      <c r="S20">
        <v>1.276759</v>
      </c>
      <c r="T20">
        <v>7.4327030000000001</v>
      </c>
      <c r="U20">
        <v>2.4127749999999999</v>
      </c>
      <c r="V20">
        <v>1.235806</v>
      </c>
      <c r="W20">
        <v>0.55088099999999995</v>
      </c>
      <c r="X20">
        <v>0.38055099999999997</v>
      </c>
      <c r="Y20">
        <v>0.253168</v>
      </c>
      <c r="Z20">
        <v>0.30580400000000002</v>
      </c>
      <c r="AA20">
        <v>1.1E-5</v>
      </c>
      <c r="AB20">
        <v>4.6770139999999998</v>
      </c>
      <c r="AC20">
        <v>9.3048000000000006E-2</v>
      </c>
      <c r="AD20">
        <v>96.169240000000002</v>
      </c>
    </row>
    <row r="21" spans="1:30" x14ac:dyDescent="0.25">
      <c r="A21">
        <v>19</v>
      </c>
      <c r="B21" t="s">
        <v>49</v>
      </c>
      <c r="C21">
        <v>9.3779999999999992E-3</v>
      </c>
      <c r="D21">
        <v>2.9019E-2</v>
      </c>
      <c r="E21">
        <v>15.91428</v>
      </c>
      <c r="F21">
        <v>2.0554730000000001</v>
      </c>
      <c r="G21">
        <v>13.68181</v>
      </c>
      <c r="H21">
        <v>0.24393899999999999</v>
      </c>
      <c r="I21">
        <v>5.5078069999999997</v>
      </c>
      <c r="J21">
        <v>4.6580120000000003</v>
      </c>
      <c r="K21">
        <v>27.682120000000001</v>
      </c>
      <c r="L21">
        <v>1.793733</v>
      </c>
      <c r="M21">
        <v>0.35866999999999999</v>
      </c>
      <c r="N21">
        <v>0.310975</v>
      </c>
      <c r="O21">
        <v>8.4324999999999997E-2</v>
      </c>
      <c r="P21">
        <v>3.1791119999999999</v>
      </c>
      <c r="Q21">
        <v>1.208728</v>
      </c>
      <c r="R21">
        <v>0.62988500000000003</v>
      </c>
      <c r="S21">
        <v>1.36799</v>
      </c>
      <c r="T21">
        <v>8.0366970000000002</v>
      </c>
      <c r="U21">
        <v>2.750772</v>
      </c>
      <c r="V21">
        <v>1.149346</v>
      </c>
      <c r="W21">
        <v>0.602163</v>
      </c>
      <c r="X21">
        <v>0.28437000000000001</v>
      </c>
      <c r="Y21">
        <v>0.280698</v>
      </c>
      <c r="Z21">
        <v>0.492531</v>
      </c>
      <c r="AA21">
        <v>1.1E-5</v>
      </c>
      <c r="AB21">
        <v>4.1541230000000002</v>
      </c>
      <c r="AC21">
        <v>0.14832999999999999</v>
      </c>
      <c r="AD21">
        <v>96.6143</v>
      </c>
    </row>
    <row r="22" spans="1:30" x14ac:dyDescent="0.25">
      <c r="A22">
        <v>20</v>
      </c>
      <c r="B22" t="s">
        <v>49</v>
      </c>
      <c r="C22">
        <v>1.3509999999999999E-2</v>
      </c>
      <c r="D22">
        <v>6.7919999999999994E-2</v>
      </c>
      <c r="E22">
        <v>15.91011</v>
      </c>
      <c r="F22">
        <v>1.9508760000000001</v>
      </c>
      <c r="G22">
        <v>13.629110000000001</v>
      </c>
      <c r="H22">
        <v>0.21104200000000001</v>
      </c>
      <c r="I22">
        <v>5.5615740000000002</v>
      </c>
      <c r="J22">
        <v>4.7225950000000001</v>
      </c>
      <c r="K22">
        <v>27.727910000000001</v>
      </c>
      <c r="L22">
        <v>1.926585</v>
      </c>
      <c r="M22">
        <v>0.40543499999999999</v>
      </c>
      <c r="N22">
        <v>0.51371699999999998</v>
      </c>
      <c r="O22">
        <v>0.104507</v>
      </c>
      <c r="P22">
        <v>3.1791429999999998</v>
      </c>
      <c r="Q22">
        <v>1.109764</v>
      </c>
      <c r="R22">
        <v>0.59383600000000003</v>
      </c>
      <c r="S22">
        <v>1.0997950000000001</v>
      </c>
      <c r="T22">
        <v>7.9229250000000002</v>
      </c>
      <c r="U22">
        <v>2.3794650000000002</v>
      </c>
      <c r="V22">
        <v>1.1719280000000001</v>
      </c>
      <c r="W22">
        <v>0.34004699999999999</v>
      </c>
      <c r="X22">
        <v>0.42204599999999998</v>
      </c>
      <c r="Y22">
        <v>0.49192200000000003</v>
      </c>
      <c r="Z22">
        <v>0.22359299999999999</v>
      </c>
      <c r="AA22">
        <v>1.1E-5</v>
      </c>
      <c r="AB22">
        <v>4.2894480000000001</v>
      </c>
      <c r="AC22">
        <v>0.209979</v>
      </c>
      <c r="AD22">
        <v>96.178790000000006</v>
      </c>
    </row>
    <row r="23" spans="1:30" x14ac:dyDescent="0.25">
      <c r="C23" t="s">
        <v>27</v>
      </c>
      <c r="D23" t="s">
        <v>28</v>
      </c>
      <c r="E23" t="s">
        <v>29</v>
      </c>
      <c r="F23" t="s">
        <v>11</v>
      </c>
      <c r="G23" t="s">
        <v>30</v>
      </c>
      <c r="H23" t="s">
        <v>14</v>
      </c>
      <c r="I23" t="s">
        <v>31</v>
      </c>
      <c r="J23" t="s">
        <v>32</v>
      </c>
      <c r="K23" t="s">
        <v>33</v>
      </c>
      <c r="L23" t="s">
        <v>34</v>
      </c>
      <c r="M23" t="s">
        <v>9</v>
      </c>
      <c r="N23" t="s">
        <v>10</v>
      </c>
      <c r="O23" t="s">
        <v>8</v>
      </c>
      <c r="P23" t="s">
        <v>35</v>
      </c>
      <c r="Q23" t="s">
        <v>36</v>
      </c>
      <c r="R23" t="s">
        <v>37</v>
      </c>
      <c r="S23" t="s">
        <v>38</v>
      </c>
      <c r="T23" t="s">
        <v>39</v>
      </c>
      <c r="U23" t="s">
        <v>40</v>
      </c>
      <c r="V23" t="s">
        <v>41</v>
      </c>
      <c r="W23" t="s">
        <v>42</v>
      </c>
      <c r="X23" t="s">
        <v>43</v>
      </c>
      <c r="Y23" t="s">
        <v>44</v>
      </c>
      <c r="Z23" t="s">
        <v>45</v>
      </c>
      <c r="AA23" t="s">
        <v>46</v>
      </c>
      <c r="AB23" t="s">
        <v>47</v>
      </c>
      <c r="AC23" t="s">
        <v>48</v>
      </c>
      <c r="AD23" t="s">
        <v>26</v>
      </c>
    </row>
    <row r="24" spans="1:30" x14ac:dyDescent="0.25">
      <c r="B24" t="s">
        <v>50</v>
      </c>
      <c r="C24">
        <f>AVERAGE(C3:C22)</f>
        <v>1.716285E-2</v>
      </c>
      <c r="D24">
        <f t="shared" ref="D24:AD24" si="0">AVERAGE(D3:D22)</f>
        <v>5.0861650000000015E-2</v>
      </c>
      <c r="E24">
        <f t="shared" si="0"/>
        <v>15.989014500000001</v>
      </c>
      <c r="F24">
        <f t="shared" si="0"/>
        <v>1.7508229000000004</v>
      </c>
      <c r="G24">
        <f t="shared" si="0"/>
        <v>13.455327</v>
      </c>
      <c r="H24">
        <f t="shared" si="0"/>
        <v>0.19763820000000001</v>
      </c>
      <c r="I24">
        <f t="shared" si="0"/>
        <v>5.5873251499999999</v>
      </c>
      <c r="J24">
        <f t="shared" si="0"/>
        <v>4.5884147500000001</v>
      </c>
      <c r="K24">
        <f t="shared" si="0"/>
        <v>27.680986500000007</v>
      </c>
      <c r="L24">
        <f t="shared" si="0"/>
        <v>2.1177668000000001</v>
      </c>
      <c r="M24">
        <f t="shared" si="0"/>
        <v>0.34653184999999997</v>
      </c>
      <c r="N24">
        <f t="shared" si="0"/>
        <v>0.50743559999999999</v>
      </c>
      <c r="O24">
        <f t="shared" si="0"/>
        <v>0.10360239999999998</v>
      </c>
      <c r="P24">
        <f t="shared" si="0"/>
        <v>3.2490342999999995</v>
      </c>
      <c r="Q24">
        <f t="shared" si="0"/>
        <v>1.0833086499999998</v>
      </c>
      <c r="R24">
        <f t="shared" si="0"/>
        <v>0.54799639999999994</v>
      </c>
      <c r="S24">
        <f t="shared" si="0"/>
        <v>1.2723094499999996</v>
      </c>
      <c r="T24">
        <f t="shared" si="0"/>
        <v>7.6283334500000013</v>
      </c>
      <c r="U24">
        <f t="shared" si="0"/>
        <v>2.5053046499999998</v>
      </c>
      <c r="V24">
        <f t="shared" si="0"/>
        <v>1.2480042</v>
      </c>
      <c r="W24">
        <f t="shared" si="0"/>
        <v>0.48329975000000003</v>
      </c>
      <c r="X24">
        <f t="shared" si="0"/>
        <v>0.33324639999999989</v>
      </c>
      <c r="Y24">
        <f t="shared" si="0"/>
        <v>0.45595865000000008</v>
      </c>
      <c r="Z24">
        <f t="shared" si="0"/>
        <v>0.3260149</v>
      </c>
      <c r="AA24">
        <f t="shared" si="0"/>
        <v>1.0999999999999998E-5</v>
      </c>
      <c r="AB24">
        <f t="shared" si="0"/>
        <v>4.2024103999999998</v>
      </c>
      <c r="AC24">
        <f t="shared" si="0"/>
        <v>0.13036660000000003</v>
      </c>
      <c r="AD24">
        <f t="shared" si="0"/>
        <v>95.858490999999987</v>
      </c>
    </row>
    <row r="25" spans="1:30" x14ac:dyDescent="0.25">
      <c r="A25" s="3"/>
      <c r="B25" t="s">
        <v>51</v>
      </c>
      <c r="C25">
        <f>STDEVP(C3:C22)</f>
        <v>1.8537568754491508E-2</v>
      </c>
      <c r="D25">
        <f t="shared" ref="D25:AD25" si="1">STDEVP(D3:D22)</f>
        <v>1.4057267832957378E-2</v>
      </c>
      <c r="E25">
        <f t="shared" si="1"/>
        <v>0.37108445873513723</v>
      </c>
      <c r="F25">
        <f t="shared" si="1"/>
        <v>0.29736141450781578</v>
      </c>
      <c r="G25">
        <f t="shared" si="1"/>
        <v>0.24130444654212238</v>
      </c>
      <c r="H25">
        <f t="shared" si="1"/>
        <v>3.4821875788934642E-2</v>
      </c>
      <c r="I25">
        <f t="shared" si="1"/>
        <v>0.10465393676650435</v>
      </c>
      <c r="J25">
        <f t="shared" si="1"/>
        <v>0.18737415847012495</v>
      </c>
      <c r="K25">
        <f t="shared" si="1"/>
        <v>0.25365793128295838</v>
      </c>
      <c r="L25">
        <f t="shared" si="1"/>
        <v>0.44642783245655687</v>
      </c>
      <c r="M25">
        <f t="shared" si="1"/>
        <v>8.061107687053623E-2</v>
      </c>
      <c r="N25">
        <f t="shared" si="1"/>
        <v>0.22230766635665072</v>
      </c>
      <c r="O25">
        <f t="shared" si="1"/>
        <v>2.6740478276201449E-2</v>
      </c>
      <c r="P25">
        <f t="shared" si="1"/>
        <v>9.1811935125614308E-2</v>
      </c>
      <c r="Q25">
        <f t="shared" si="1"/>
        <v>8.8818604743755691E-2</v>
      </c>
      <c r="R25">
        <f t="shared" si="1"/>
        <v>7.09211231174465E-2</v>
      </c>
      <c r="S25">
        <f t="shared" si="1"/>
        <v>0.1397187945369141</v>
      </c>
      <c r="T25">
        <f t="shared" si="1"/>
        <v>0.27853269855628704</v>
      </c>
      <c r="U25">
        <f t="shared" si="1"/>
        <v>8.8445680482584901E-2</v>
      </c>
      <c r="V25">
        <f t="shared" si="1"/>
        <v>7.7387125777224702E-2</v>
      </c>
      <c r="W25">
        <f t="shared" si="1"/>
        <v>9.3102479568416732E-2</v>
      </c>
      <c r="X25">
        <f t="shared" si="1"/>
        <v>5.4842317967424517E-2</v>
      </c>
      <c r="Y25">
        <f t="shared" si="1"/>
        <v>0.15099821872799501</v>
      </c>
      <c r="Z25">
        <f t="shared" si="1"/>
        <v>7.1174174238202229E-2</v>
      </c>
      <c r="AA25">
        <f t="shared" si="1"/>
        <v>1.6940658945086007E-21</v>
      </c>
      <c r="AB25">
        <f t="shared" si="1"/>
        <v>0.37908791252536667</v>
      </c>
      <c r="AC25">
        <f t="shared" si="1"/>
        <v>6.2470913901911167E-2</v>
      </c>
      <c r="AD25">
        <f t="shared" si="1"/>
        <v>0.58032064709003717</v>
      </c>
    </row>
    <row r="26" spans="1:30" x14ac:dyDescent="0.25">
      <c r="A26" s="3"/>
      <c r="C26">
        <f>C25/C24</f>
        <v>1.0800985124551872</v>
      </c>
      <c r="D26">
        <f t="shared" ref="D26:AD26" si="2">D25/D24</f>
        <v>0.276382457764492</v>
      </c>
      <c r="E26">
        <f t="shared" si="2"/>
        <v>2.320871362866906E-2</v>
      </c>
      <c r="F26">
        <f t="shared" si="2"/>
        <v>0.16984094422560711</v>
      </c>
      <c r="G26">
        <f t="shared" si="2"/>
        <v>1.7933748213040262E-2</v>
      </c>
      <c r="H26">
        <f t="shared" si="2"/>
        <v>0.17619000673419732</v>
      </c>
      <c r="I26">
        <f t="shared" si="2"/>
        <v>1.8730597192201059E-2</v>
      </c>
      <c r="J26">
        <f t="shared" si="2"/>
        <v>4.0836360416225438E-2</v>
      </c>
      <c r="K26">
        <f t="shared" si="2"/>
        <v>9.1636160179102838E-3</v>
      </c>
      <c r="L26">
        <f t="shared" si="2"/>
        <v>0.21080122346641605</v>
      </c>
      <c r="M26">
        <f t="shared" si="2"/>
        <v>0.23262241802748068</v>
      </c>
      <c r="N26">
        <f t="shared" si="2"/>
        <v>0.43810025618354476</v>
      </c>
      <c r="O26">
        <f t="shared" si="2"/>
        <v>0.25810674536691675</v>
      </c>
      <c r="P26">
        <f t="shared" si="2"/>
        <v>2.825822279734453E-2</v>
      </c>
      <c r="Q26">
        <f t="shared" si="2"/>
        <v>8.1988272450105246E-2</v>
      </c>
      <c r="R26">
        <f t="shared" si="2"/>
        <v>0.12941895807608683</v>
      </c>
      <c r="S26">
        <f t="shared" si="2"/>
        <v>0.10981510397247631</v>
      </c>
      <c r="T26">
        <f t="shared" si="2"/>
        <v>3.6512916010021428E-2</v>
      </c>
      <c r="U26">
        <f t="shared" si="2"/>
        <v>3.5303363398373491E-2</v>
      </c>
      <c r="V26">
        <f t="shared" si="2"/>
        <v>6.2008706202450845E-2</v>
      </c>
      <c r="W26">
        <f t="shared" si="2"/>
        <v>0.19263920490009923</v>
      </c>
      <c r="X26">
        <f t="shared" si="2"/>
        <v>0.16456987372534118</v>
      </c>
      <c r="Y26">
        <f t="shared" si="2"/>
        <v>0.33116647469676253</v>
      </c>
      <c r="Z26">
        <f t="shared" si="2"/>
        <v>0.21831570961389257</v>
      </c>
      <c r="AA26">
        <f t="shared" si="2"/>
        <v>1.5400599040987282E-16</v>
      </c>
      <c r="AB26">
        <f t="shared" si="2"/>
        <v>9.0207256417737469E-2</v>
      </c>
      <c r="AC26">
        <f t="shared" si="2"/>
        <v>0.47919416401065268</v>
      </c>
      <c r="AD26">
        <f t="shared" si="2"/>
        <v>6.0539305494600078E-3</v>
      </c>
    </row>
    <row r="27" spans="1:30" x14ac:dyDescent="0.25">
      <c r="A27" s="3"/>
    </row>
    <row r="28" spans="1:30" x14ac:dyDescent="0.25">
      <c r="A28" s="4" t="s">
        <v>52</v>
      </c>
      <c r="B28" s="5"/>
      <c r="C28" s="5"/>
      <c r="D28" s="5"/>
      <c r="E28" t="s">
        <v>76</v>
      </c>
    </row>
    <row r="30" spans="1:30" ht="15.75" thickBot="1" x14ac:dyDescent="0.3">
      <c r="A30" s="6" t="s">
        <v>1</v>
      </c>
      <c r="B30" s="6" t="s">
        <v>2</v>
      </c>
      <c r="C30" s="6" t="s">
        <v>3</v>
      </c>
      <c r="D30" s="6" t="s">
        <v>4</v>
      </c>
      <c r="E30" s="6" t="s">
        <v>5</v>
      </c>
      <c r="F30" s="6" t="s">
        <v>6</v>
      </c>
      <c r="G30" s="6" t="s">
        <v>7</v>
      </c>
    </row>
    <row r="31" spans="1:30" x14ac:dyDescent="0.25">
      <c r="A31" s="22" t="s">
        <v>59</v>
      </c>
      <c r="B31" s="7">
        <f>K24</f>
        <v>27.680986500000007</v>
      </c>
      <c r="C31" s="9">
        <v>79.898799999999994</v>
      </c>
      <c r="D31" s="8">
        <f t="shared" ref="D31:D61" si="3">B31/C31</f>
        <v>0.34645059124792876</v>
      </c>
      <c r="E31" s="8">
        <f t="shared" ref="E31:E33" si="4">2*D31</f>
        <v>0.69290118249585753</v>
      </c>
      <c r="F31" s="7">
        <f t="shared" ref="F31:F55" si="5">E31*$D$71</f>
        <v>2.6230505778221929</v>
      </c>
      <c r="G31" s="9">
        <f t="shared" ref="G31:G33" si="6">F31/2</f>
        <v>1.3115252889110964</v>
      </c>
      <c r="H31" s="22" t="s">
        <v>59</v>
      </c>
      <c r="J31" s="24" t="s">
        <v>78</v>
      </c>
      <c r="K31" s="25">
        <f>SUM(G32,G34,G33,G35,G36,G37,G38,G39:G52,G53,G54)</f>
        <v>1.1695713036328688</v>
      </c>
    </row>
    <row r="32" spans="1:30" x14ac:dyDescent="0.25">
      <c r="A32" s="23" t="s">
        <v>57</v>
      </c>
      <c r="B32" s="7">
        <f>I24</f>
        <v>5.5873251499999999</v>
      </c>
      <c r="C32" s="9">
        <v>264.03680000000003</v>
      </c>
      <c r="D32" s="8">
        <f t="shared" si="3"/>
        <v>2.1161160679117455E-2</v>
      </c>
      <c r="E32" s="10">
        <f t="shared" si="4"/>
        <v>4.232232135823491E-2</v>
      </c>
      <c r="F32" s="7">
        <f t="shared" si="5"/>
        <v>0.1602156155854999</v>
      </c>
      <c r="G32" s="9">
        <f t="shared" si="6"/>
        <v>8.0107807792749952E-2</v>
      </c>
      <c r="H32" s="23" t="s">
        <v>57</v>
      </c>
      <c r="J32" s="24" t="s">
        <v>77</v>
      </c>
      <c r="K32" s="25">
        <f>G31+G57+G58+G59</f>
        <v>1.8255305676261733</v>
      </c>
    </row>
    <row r="33" spans="1:11" x14ac:dyDescent="0.25">
      <c r="A33" s="23" t="s">
        <v>60</v>
      </c>
      <c r="B33" s="7">
        <v>0</v>
      </c>
      <c r="C33" s="9">
        <v>270.02999999999997</v>
      </c>
      <c r="D33" s="8">
        <f t="shared" si="3"/>
        <v>0</v>
      </c>
      <c r="E33" s="10">
        <f t="shared" si="4"/>
        <v>0</v>
      </c>
      <c r="F33" s="7">
        <f t="shared" si="5"/>
        <v>0</v>
      </c>
      <c r="G33" s="9">
        <f t="shared" si="6"/>
        <v>0</v>
      </c>
      <c r="H33" s="23"/>
    </row>
    <row r="34" spans="1:11" ht="18.75" x14ac:dyDescent="0.25">
      <c r="A34" s="23" t="s">
        <v>58</v>
      </c>
      <c r="B34" s="7">
        <f>J24</f>
        <v>4.5884147500000001</v>
      </c>
      <c r="C34" s="9">
        <v>286.02999999999997</v>
      </c>
      <c r="D34" s="8">
        <f t="shared" si="3"/>
        <v>1.6041725518302279E-2</v>
      </c>
      <c r="E34" s="10">
        <f>3*D34</f>
        <v>4.8125176554906834E-2</v>
      </c>
      <c r="F34" s="7">
        <f t="shared" si="5"/>
        <v>0.18218293655588921</v>
      </c>
      <c r="G34" s="9">
        <f>F34/3</f>
        <v>6.072764551862974E-2</v>
      </c>
      <c r="H34" s="23" t="s">
        <v>58</v>
      </c>
      <c r="I34" s="26" t="s">
        <v>79</v>
      </c>
      <c r="K34" s="25"/>
    </row>
    <row r="35" spans="1:11" x14ac:dyDescent="0.25">
      <c r="A35" s="22" t="s">
        <v>54</v>
      </c>
      <c r="B35" s="7">
        <f>D24</f>
        <v>5.0861650000000015E-2</v>
      </c>
      <c r="C35" s="9">
        <v>101.94</v>
      </c>
      <c r="D35" s="8">
        <f t="shared" si="3"/>
        <v>4.9893711987443609E-4</v>
      </c>
      <c r="E35" s="8">
        <f>3*D35</f>
        <v>1.4968113596233084E-3</v>
      </c>
      <c r="F35" s="7">
        <f t="shared" si="5"/>
        <v>5.6663374243472505E-3</v>
      </c>
      <c r="G35" s="9">
        <f t="shared" ref="G35:G48" si="7">F35*2/3</f>
        <v>3.777558282898167E-3</v>
      </c>
      <c r="H35" s="22" t="s">
        <v>54</v>
      </c>
    </row>
    <row r="36" spans="1:11" x14ac:dyDescent="0.25">
      <c r="A36" s="22" t="s">
        <v>61</v>
      </c>
      <c r="B36" s="7">
        <f>L24</f>
        <v>2.1177668000000001</v>
      </c>
      <c r="C36" s="9">
        <v>159.69</v>
      </c>
      <c r="D36" s="8">
        <f t="shared" si="3"/>
        <v>1.3261737115661596E-2</v>
      </c>
      <c r="E36" s="8">
        <f>3*D36</f>
        <v>3.9785211346984789E-2</v>
      </c>
      <c r="F36" s="7">
        <f t="shared" si="5"/>
        <v>0.15061111778822867</v>
      </c>
      <c r="G36" s="9">
        <f t="shared" si="7"/>
        <v>0.10040741185881912</v>
      </c>
      <c r="H36" s="22" t="s">
        <v>61</v>
      </c>
    </row>
    <row r="37" spans="1:11" x14ac:dyDescent="0.25">
      <c r="A37" s="23" t="s">
        <v>55</v>
      </c>
      <c r="B37" s="7">
        <f>E24</f>
        <v>15.989014500000001</v>
      </c>
      <c r="C37" s="9">
        <v>227.8082</v>
      </c>
      <c r="D37" s="8">
        <f t="shared" si="3"/>
        <v>7.0186299264030014E-2</v>
      </c>
      <c r="E37" s="8">
        <f t="shared" ref="E37:E48" si="8">D37*3</f>
        <v>0.21055889779209003</v>
      </c>
      <c r="F37" s="7">
        <f t="shared" si="5"/>
        <v>0.79709293687407978</v>
      </c>
      <c r="G37" s="9">
        <f t="shared" si="7"/>
        <v>0.53139529124938656</v>
      </c>
      <c r="H37" s="23" t="s">
        <v>55</v>
      </c>
      <c r="J37" s="15"/>
    </row>
    <row r="38" spans="1:11" x14ac:dyDescent="0.25">
      <c r="A38" s="23" t="s">
        <v>69</v>
      </c>
      <c r="B38" s="7">
        <f>W24</f>
        <v>0.48329975000000003</v>
      </c>
      <c r="C38" s="9">
        <v>328.23820000000001</v>
      </c>
      <c r="D38" s="8">
        <f t="shared" si="3"/>
        <v>1.4724055579149534E-3</v>
      </c>
      <c r="E38" s="8">
        <f t="shared" si="8"/>
        <v>4.4172166737448601E-3</v>
      </c>
      <c r="F38" s="7">
        <f t="shared" si="5"/>
        <v>1.6721840056177925E-2</v>
      </c>
      <c r="G38" s="9">
        <f t="shared" si="7"/>
        <v>1.1147893370785283E-2</v>
      </c>
      <c r="H38" s="23" t="s">
        <v>69</v>
      </c>
      <c r="J38" s="15"/>
    </row>
    <row r="39" spans="1:11" x14ac:dyDescent="0.25">
      <c r="A39" s="23" t="s">
        <v>74</v>
      </c>
      <c r="B39" s="7">
        <f>AC24</f>
        <v>0.13036660000000003</v>
      </c>
      <c r="C39" s="9">
        <v>329.81220000000002</v>
      </c>
      <c r="D39" s="8">
        <f t="shared" si="3"/>
        <v>3.9527525058199791E-4</v>
      </c>
      <c r="E39" s="8">
        <f t="shared" si="8"/>
        <v>1.1858257517459937E-3</v>
      </c>
      <c r="F39" s="7">
        <f t="shared" si="5"/>
        <v>4.4890685741214784E-3</v>
      </c>
      <c r="G39" s="9">
        <f t="shared" si="7"/>
        <v>2.9927123827476524E-3</v>
      </c>
      <c r="H39" s="23" t="s">
        <v>74</v>
      </c>
      <c r="J39" s="15"/>
    </row>
    <row r="40" spans="1:11" x14ac:dyDescent="0.25">
      <c r="A40" s="23" t="s">
        <v>65</v>
      </c>
      <c r="B40" s="7">
        <f>S24</f>
        <v>1.2723094499999996</v>
      </c>
      <c r="C40" s="9">
        <v>336.47820000000002</v>
      </c>
      <c r="D40" s="8">
        <f t="shared" si="3"/>
        <v>3.7812537335256773E-3</v>
      </c>
      <c r="E40" s="8">
        <f t="shared" si="8"/>
        <v>1.1343761200577031E-2</v>
      </c>
      <c r="F40" s="7">
        <f t="shared" si="5"/>
        <v>4.29430056168629E-2</v>
      </c>
      <c r="G40" s="9">
        <f t="shared" si="7"/>
        <v>2.8628670411241935E-2</v>
      </c>
      <c r="H40" s="23" t="s">
        <v>65</v>
      </c>
      <c r="J40" s="15"/>
    </row>
    <row r="41" spans="1:11" x14ac:dyDescent="0.25">
      <c r="A41" s="23" t="s">
        <v>68</v>
      </c>
      <c r="B41" s="7">
        <f>V24</f>
        <v>1.2480042</v>
      </c>
      <c r="C41" s="9">
        <v>348.69819999999999</v>
      </c>
      <c r="D41" s="8">
        <f t="shared" si="3"/>
        <v>3.5790382628875057E-3</v>
      </c>
      <c r="E41" s="8">
        <f t="shared" si="8"/>
        <v>1.0737114788662516E-2</v>
      </c>
      <c r="F41" s="7">
        <f t="shared" si="5"/>
        <v>4.0646481579229815E-2</v>
      </c>
      <c r="G41" s="9">
        <f t="shared" si="7"/>
        <v>2.7097654386153209E-2</v>
      </c>
      <c r="H41" s="23" t="s">
        <v>68</v>
      </c>
      <c r="J41" s="15"/>
    </row>
    <row r="42" spans="1:11" x14ac:dyDescent="0.25">
      <c r="A42" s="23" t="s">
        <v>67</v>
      </c>
      <c r="B42" s="7">
        <f>U24</f>
        <v>2.5053046499999998</v>
      </c>
      <c r="C42" s="9">
        <v>362.4982</v>
      </c>
      <c r="D42" s="8">
        <f t="shared" si="3"/>
        <v>6.91121955915919E-3</v>
      </c>
      <c r="E42" s="8">
        <f t="shared" si="8"/>
        <v>2.0733658677477569E-2</v>
      </c>
      <c r="F42" s="7">
        <f t="shared" si="5"/>
        <v>7.8489453832979714E-2</v>
      </c>
      <c r="G42" s="9">
        <f t="shared" si="7"/>
        <v>5.2326302555319809E-2</v>
      </c>
      <c r="H42" s="23" t="s">
        <v>67</v>
      </c>
      <c r="J42" s="15"/>
    </row>
    <row r="43" spans="1:11" x14ac:dyDescent="0.25">
      <c r="A43" s="23" t="s">
        <v>64</v>
      </c>
      <c r="B43" s="7">
        <f>R24</f>
        <v>0.54799639999999994</v>
      </c>
      <c r="C43" s="9">
        <f>(15.999*3)+(2*158.93)</f>
        <v>365.85700000000003</v>
      </c>
      <c r="D43" s="8">
        <f t="shared" si="3"/>
        <v>1.4978431463659296E-3</v>
      </c>
      <c r="E43" s="8">
        <f t="shared" si="8"/>
        <v>4.493529439097789E-3</v>
      </c>
      <c r="F43" s="7">
        <f t="shared" si="5"/>
        <v>1.7010730085970024E-2</v>
      </c>
      <c r="G43" s="9">
        <f t="shared" si="7"/>
        <v>1.1340486723980017E-2</v>
      </c>
      <c r="H43" s="23" t="s">
        <v>64</v>
      </c>
      <c r="J43" s="15"/>
    </row>
    <row r="44" spans="1:11" x14ac:dyDescent="0.25">
      <c r="A44" s="23" t="s">
        <v>62</v>
      </c>
      <c r="B44" s="7">
        <f>P24</f>
        <v>3.2490342999999995</v>
      </c>
      <c r="C44" s="9">
        <f>(15.999*3)+(2*162.5)</f>
        <v>372.99700000000001</v>
      </c>
      <c r="D44" s="8">
        <f t="shared" si="3"/>
        <v>8.710617779767664E-3</v>
      </c>
      <c r="E44" s="8">
        <f t="shared" si="8"/>
        <v>2.6131853339302992E-2</v>
      </c>
      <c r="F44" s="7">
        <f t="shared" si="5"/>
        <v>9.8924889627581655E-2</v>
      </c>
      <c r="G44" s="9">
        <f t="shared" si="7"/>
        <v>6.5949926418387775E-2</v>
      </c>
      <c r="H44" s="23" t="s">
        <v>62</v>
      </c>
      <c r="J44" s="15"/>
    </row>
    <row r="45" spans="1:11" x14ac:dyDescent="0.25">
      <c r="A45" s="23" t="s">
        <v>71</v>
      </c>
      <c r="B45" s="7">
        <f>Y24</f>
        <v>0.45595865000000008</v>
      </c>
      <c r="C45" s="9">
        <f>(15.999*3)+(2*164.93)</f>
        <v>377.85700000000003</v>
      </c>
      <c r="D45" s="8">
        <f t="shared" si="3"/>
        <v>1.2066963163313107E-3</v>
      </c>
      <c r="E45" s="8">
        <f t="shared" si="8"/>
        <v>3.6200889489939321E-3</v>
      </c>
      <c r="F45" s="7">
        <f t="shared" si="5"/>
        <v>1.3704228899166351E-2</v>
      </c>
      <c r="G45" s="9">
        <f t="shared" si="7"/>
        <v>9.1361525994442336E-3</v>
      </c>
      <c r="H45" s="23" t="s">
        <v>71</v>
      </c>
      <c r="J45" s="15"/>
    </row>
    <row r="46" spans="1:11" x14ac:dyDescent="0.25">
      <c r="A46" s="23" t="s">
        <v>63</v>
      </c>
      <c r="B46" s="7">
        <f>Q24</f>
        <v>1.0833086499999998</v>
      </c>
      <c r="C46" s="9">
        <f>(15.999*3)+(2*167.26)</f>
        <v>382.517</v>
      </c>
      <c r="D46" s="8">
        <f t="shared" si="3"/>
        <v>2.8320536080749348E-3</v>
      </c>
      <c r="E46" s="8">
        <f t="shared" si="8"/>
        <v>8.4961608242248039E-3</v>
      </c>
      <c r="F46" s="7">
        <f t="shared" si="5"/>
        <v>3.2163113763175585E-2</v>
      </c>
      <c r="G46" s="9">
        <f t="shared" si="7"/>
        <v>2.1442075842117058E-2</v>
      </c>
      <c r="H46" s="23" t="s">
        <v>63</v>
      </c>
      <c r="J46" s="15"/>
    </row>
    <row r="47" spans="1:11" x14ac:dyDescent="0.25">
      <c r="A47" s="23" t="s">
        <v>72</v>
      </c>
      <c r="B47" s="7">
        <f>Z24</f>
        <v>0.3260149</v>
      </c>
      <c r="C47" s="9">
        <f>(15.999*3)+(2*168.93)</f>
        <v>385.85700000000003</v>
      </c>
      <c r="D47" s="8">
        <f t="shared" si="3"/>
        <v>8.4491119767167618E-4</v>
      </c>
      <c r="E47" s="8">
        <f t="shared" si="8"/>
        <v>2.5347335930150285E-3</v>
      </c>
      <c r="F47" s="7">
        <f t="shared" si="5"/>
        <v>9.5955016151572856E-3</v>
      </c>
      <c r="G47" s="9">
        <f t="shared" si="7"/>
        <v>6.3970010767715234E-3</v>
      </c>
      <c r="H47" s="23" t="s">
        <v>72</v>
      </c>
    </row>
    <row r="48" spans="1:11" x14ac:dyDescent="0.25">
      <c r="A48" s="23" t="s">
        <v>70</v>
      </c>
      <c r="B48" s="7">
        <f>X24</f>
        <v>0.33324639999999989</v>
      </c>
      <c r="C48" s="9">
        <f>(15.999*3)+(2*173.05)</f>
        <v>394.09700000000004</v>
      </c>
      <c r="D48" s="8">
        <f t="shared" si="3"/>
        <v>8.4559486623851448E-4</v>
      </c>
      <c r="E48" s="8">
        <f t="shared" si="8"/>
        <v>2.5367845987155435E-3</v>
      </c>
      <c r="F48" s="7">
        <f t="shared" si="5"/>
        <v>9.6032659137669004E-3</v>
      </c>
      <c r="G48" s="9">
        <f t="shared" si="7"/>
        <v>6.4021772758446E-3</v>
      </c>
      <c r="H48" s="23" t="s">
        <v>70</v>
      </c>
    </row>
    <row r="49" spans="1:8" x14ac:dyDescent="0.25">
      <c r="A49" s="23" t="s">
        <v>73</v>
      </c>
      <c r="B49" s="7">
        <f>AA24</f>
        <v>1.0999999999999998E-5</v>
      </c>
      <c r="C49" s="9">
        <f>(15.999*3)+(2*174.97)</f>
        <v>397.93700000000001</v>
      </c>
      <c r="D49" s="8">
        <f>B49/C49</f>
        <v>2.764256653691413E-8</v>
      </c>
      <c r="E49" s="8">
        <f>D49*3</f>
        <v>8.2927699610742393E-8</v>
      </c>
      <c r="F49" s="7">
        <f t="shared" si="5"/>
        <v>3.1393156178186134E-7</v>
      </c>
      <c r="G49" s="9">
        <f>F49*2/3</f>
        <v>2.0928770785457422E-7</v>
      </c>
      <c r="H49" s="23" t="s">
        <v>73</v>
      </c>
    </row>
    <row r="50" spans="1:8" x14ac:dyDescent="0.25">
      <c r="A50" s="22" t="s">
        <v>8</v>
      </c>
      <c r="B50" s="7">
        <f>O24</f>
        <v>0.10360239999999998</v>
      </c>
      <c r="C50" s="9">
        <v>134.69</v>
      </c>
      <c r="D50" s="8">
        <f t="shared" si="3"/>
        <v>7.6919147672432984E-4</v>
      </c>
      <c r="E50" s="8">
        <f t="shared" ref="E50:E56" si="9">D50*1</f>
        <v>7.6919147672432984E-4</v>
      </c>
      <c r="F50" s="7">
        <f t="shared" si="5"/>
        <v>2.9118555408003243E-3</v>
      </c>
      <c r="G50" s="9">
        <f>F50</f>
        <v>2.9118555408003243E-3</v>
      </c>
      <c r="H50" s="22" t="s">
        <v>8</v>
      </c>
    </row>
    <row r="51" spans="1:8" x14ac:dyDescent="0.25">
      <c r="A51" s="22" t="s">
        <v>9</v>
      </c>
      <c r="B51" s="7">
        <f>M24</f>
        <v>0.34653184999999997</v>
      </c>
      <c r="C51" s="9">
        <v>70.94</v>
      </c>
      <c r="D51" s="8">
        <f t="shared" si="3"/>
        <v>4.8848583309839301E-3</v>
      </c>
      <c r="E51" s="8">
        <f t="shared" si="9"/>
        <v>4.8848583309839301E-3</v>
      </c>
      <c r="F51" s="7">
        <f t="shared" si="5"/>
        <v>1.8492146919872741E-2</v>
      </c>
      <c r="G51" s="9">
        <f t="shared" ref="G51:G53" si="10">F51</f>
        <v>1.8492146919872741E-2</v>
      </c>
      <c r="H51" s="22" t="s">
        <v>9</v>
      </c>
    </row>
    <row r="52" spans="1:8" x14ac:dyDescent="0.25">
      <c r="A52" s="23" t="s">
        <v>10</v>
      </c>
      <c r="B52" s="7">
        <f>N24</f>
        <v>0.50743559999999999</v>
      </c>
      <c r="C52" s="11">
        <v>223.18940000000001</v>
      </c>
      <c r="D52" s="8">
        <f t="shared" si="3"/>
        <v>2.2735649632106181E-3</v>
      </c>
      <c r="E52" s="8">
        <f t="shared" si="9"/>
        <v>2.2735649632106181E-3</v>
      </c>
      <c r="F52" s="7">
        <f t="shared" si="5"/>
        <v>8.6068201947419216E-3</v>
      </c>
      <c r="G52" s="9">
        <f>F52</f>
        <v>8.6068201947419216E-3</v>
      </c>
      <c r="H52" s="23" t="s">
        <v>10</v>
      </c>
    </row>
    <row r="53" spans="1:8" x14ac:dyDescent="0.25">
      <c r="A53" s="22" t="s">
        <v>11</v>
      </c>
      <c r="B53" s="7">
        <f>F24</f>
        <v>1.7508229000000004</v>
      </c>
      <c r="C53" s="11">
        <v>56.08</v>
      </c>
      <c r="D53" s="8">
        <f t="shared" si="3"/>
        <v>3.1220094507845943E-2</v>
      </c>
      <c r="E53" s="8">
        <f t="shared" si="9"/>
        <v>3.1220094507845943E-2</v>
      </c>
      <c r="F53" s="7">
        <f t="shared" si="5"/>
        <v>0.11818696375071977</v>
      </c>
      <c r="G53" s="9">
        <f t="shared" si="10"/>
        <v>0.11818696375071977</v>
      </c>
      <c r="H53" s="22" t="s">
        <v>11</v>
      </c>
    </row>
    <row r="54" spans="1:8" x14ac:dyDescent="0.25">
      <c r="A54" s="22" t="s">
        <v>53</v>
      </c>
      <c r="B54" s="7">
        <f>C24</f>
        <v>1.716285E-2</v>
      </c>
      <c r="C54" s="11">
        <v>61.98</v>
      </c>
      <c r="D54" s="8">
        <f t="shared" si="3"/>
        <v>2.7690948693126819E-4</v>
      </c>
      <c r="E54" s="8">
        <f t="shared" si="9"/>
        <v>2.7690948693126819E-4</v>
      </c>
      <c r="F54" s="7">
        <f t="shared" si="5"/>
        <v>1.0482700968746758E-3</v>
      </c>
      <c r="G54" s="9">
        <f t="shared" ref="G54:G55" si="11">2*F54</f>
        <v>2.0965401937493517E-3</v>
      </c>
      <c r="H54" s="22" t="s">
        <v>53</v>
      </c>
    </row>
    <row r="55" spans="1:8" ht="15.75" x14ac:dyDescent="0.3">
      <c r="A55" s="8" t="s">
        <v>12</v>
      </c>
      <c r="B55" s="7">
        <v>0.22</v>
      </c>
      <c r="C55" s="11">
        <v>18.015000000000001</v>
      </c>
      <c r="D55" s="8">
        <f t="shared" si="3"/>
        <v>1.2212045517624202E-2</v>
      </c>
      <c r="E55" s="8">
        <f t="shared" si="9"/>
        <v>1.2212045517624202E-2</v>
      </c>
      <c r="F55" s="7">
        <f t="shared" si="5"/>
        <v>4.6229987566209114E-2</v>
      </c>
      <c r="G55" s="9">
        <f t="shared" si="11"/>
        <v>9.2459975132418229E-2</v>
      </c>
      <c r="H55" s="8" t="s">
        <v>12</v>
      </c>
    </row>
    <row r="56" spans="1:8" ht="15.75" x14ac:dyDescent="0.3">
      <c r="A56" s="10" t="s">
        <v>13</v>
      </c>
      <c r="B56" s="7">
        <v>0</v>
      </c>
      <c r="C56" s="11"/>
      <c r="D56" s="8"/>
      <c r="E56" s="8">
        <f t="shared" si="9"/>
        <v>0</v>
      </c>
      <c r="F56" s="8"/>
      <c r="G56" s="9"/>
      <c r="H56" s="10" t="s">
        <v>13</v>
      </c>
    </row>
    <row r="57" spans="1:8" x14ac:dyDescent="0.25">
      <c r="A57" s="23" t="s">
        <v>56</v>
      </c>
      <c r="B57" s="7">
        <f>G24</f>
        <v>13.455327</v>
      </c>
      <c r="C57" s="11">
        <v>265.77999999999997</v>
      </c>
      <c r="D57" s="8">
        <f t="shared" si="3"/>
        <v>5.0625807058469419E-2</v>
      </c>
      <c r="E57" s="8">
        <f>D57*5</f>
        <v>0.25312903529234709</v>
      </c>
      <c r="F57" s="7">
        <f>E57*$D$71</f>
        <v>0.95824668662783652</v>
      </c>
      <c r="G57" s="9">
        <f>F57*2/5</f>
        <v>0.3832986746511346</v>
      </c>
      <c r="H57" s="23" t="s">
        <v>56</v>
      </c>
    </row>
    <row r="58" spans="1:8" x14ac:dyDescent="0.25">
      <c r="A58" s="23" t="s">
        <v>66</v>
      </c>
      <c r="B58" s="7">
        <f>T24</f>
        <v>7.6283334500000013</v>
      </c>
      <c r="C58" s="9">
        <v>441.89</v>
      </c>
      <c r="D58" s="8">
        <f t="shared" si="3"/>
        <v>1.7262969177849693E-2</v>
      </c>
      <c r="E58" s="8">
        <f>5*D58</f>
        <v>8.6314845889248468E-2</v>
      </c>
      <c r="F58" s="7">
        <f>E58*$D$71</f>
        <v>0.32675396160949732</v>
      </c>
      <c r="G58" s="9">
        <f>F58*2/5</f>
        <v>0.13070158464379894</v>
      </c>
      <c r="H58" s="23" t="s">
        <v>66</v>
      </c>
    </row>
    <row r="59" spans="1:8" x14ac:dyDescent="0.25">
      <c r="A59" s="23" t="s">
        <v>75</v>
      </c>
      <c r="B59" s="8">
        <f>AB24</f>
        <v>4.2024103999999998</v>
      </c>
      <c r="C59" s="9">
        <v>231.83699999999999</v>
      </c>
      <c r="D59" s="8">
        <f t="shared" si="3"/>
        <v>1.8126573411491695E-2</v>
      </c>
      <c r="E59" s="8">
        <f t="shared" ref="E59" si="12">D59*3</f>
        <v>5.4379720234475085E-2</v>
      </c>
      <c r="F59" s="7">
        <f t="shared" ref="F59" si="13">E59*$D$54</f>
        <v>1.5058260429594399E-5</v>
      </c>
      <c r="G59" s="9">
        <f>F59*1/3</f>
        <v>5.0194201431981334E-6</v>
      </c>
      <c r="H59" s="23" t="s">
        <v>75</v>
      </c>
    </row>
    <row r="60" spans="1:8" x14ac:dyDescent="0.25">
      <c r="A60" s="22" t="s">
        <v>14</v>
      </c>
      <c r="B60" s="7">
        <f>H24</f>
        <v>0.19763820000000001</v>
      </c>
      <c r="C60" s="11">
        <v>35.453000000000003</v>
      </c>
      <c r="D60" s="8">
        <f t="shared" si="3"/>
        <v>5.5746537669590724E-3</v>
      </c>
      <c r="E60" s="8">
        <f>D60*1</f>
        <v>5.5746537669590724E-3</v>
      </c>
      <c r="F60" s="7">
        <f>E60*$D$71</f>
        <v>2.1103440366358563E-2</v>
      </c>
      <c r="G60" s="9">
        <f>F60</f>
        <v>2.1103440366358563E-2</v>
      </c>
      <c r="H60" s="22" t="s">
        <v>14</v>
      </c>
    </row>
    <row r="61" spans="1:8" x14ac:dyDescent="0.25">
      <c r="A61" s="22" t="s">
        <v>15</v>
      </c>
      <c r="B61" s="7">
        <v>0</v>
      </c>
      <c r="C61" s="11">
        <v>18.998403</v>
      </c>
      <c r="D61" s="8">
        <f t="shared" si="3"/>
        <v>0</v>
      </c>
      <c r="E61" s="8">
        <f>D61*1</f>
        <v>0</v>
      </c>
      <c r="F61" s="7">
        <f>E61*$D$71</f>
        <v>0</v>
      </c>
      <c r="G61" s="9">
        <f>F61</f>
        <v>0</v>
      </c>
      <c r="H61" s="22" t="s">
        <v>15</v>
      </c>
    </row>
    <row r="62" spans="1:8" x14ac:dyDescent="0.25">
      <c r="A62" s="12" t="s">
        <v>16</v>
      </c>
      <c r="B62" s="13">
        <f>SUM(B31:B61)</f>
        <v>96.078488950000022</v>
      </c>
      <c r="E62">
        <f>SUM(E31:E61)</f>
        <v>1.5824553311373053</v>
      </c>
    </row>
    <row r="63" spans="1:8" x14ac:dyDescent="0.25">
      <c r="A63" s="14" t="s">
        <v>17</v>
      </c>
      <c r="B63" s="15">
        <f>($B61*15.9995)/(2*18.998403)+(B60*15.9994)/(2*35.453)</f>
        <v>4.4595557739542491E-2</v>
      </c>
      <c r="E63">
        <f>0.5*(E60+E61)</f>
        <v>2.7873268834795362E-3</v>
      </c>
    </row>
    <row r="64" spans="1:8" x14ac:dyDescent="0.25">
      <c r="B64" s="15">
        <f>B62-B63</f>
        <v>96.033893392260481</v>
      </c>
      <c r="E64">
        <f>E62-E63</f>
        <v>1.5796680042538258</v>
      </c>
    </row>
    <row r="66" spans="1:7" x14ac:dyDescent="0.25">
      <c r="E66" s="16" t="s">
        <v>18</v>
      </c>
      <c r="F66" s="17"/>
      <c r="G66" s="18">
        <v>5.98</v>
      </c>
    </row>
    <row r="70" spans="1:7" x14ac:dyDescent="0.25">
      <c r="C70" s="19" t="s">
        <v>19</v>
      </c>
      <c r="D70" s="19"/>
      <c r="E70" s="19"/>
      <c r="F70" s="19"/>
    </row>
    <row r="71" spans="1:7" x14ac:dyDescent="0.25">
      <c r="C71" s="20" t="s">
        <v>20</v>
      </c>
      <c r="D71" s="19">
        <f>G66/E64</f>
        <v>3.785605572751169</v>
      </c>
      <c r="E71" s="19"/>
      <c r="F71" s="19"/>
    </row>
    <row r="72" spans="1:7" x14ac:dyDescent="0.25">
      <c r="C72" s="19"/>
      <c r="D72" s="19"/>
      <c r="E72" s="19"/>
      <c r="F72" s="19"/>
    </row>
    <row r="73" spans="1:7" x14ac:dyDescent="0.25">
      <c r="C73" s="19" t="s">
        <v>21</v>
      </c>
      <c r="D73" s="19"/>
      <c r="E73" s="19"/>
      <c r="F73" s="19"/>
    </row>
    <row r="75" spans="1:7" x14ac:dyDescent="0.25">
      <c r="A75" s="21" t="s">
        <v>22</v>
      </c>
      <c r="B75" s="21"/>
      <c r="C75" s="21"/>
      <c r="D75" s="21"/>
      <c r="E75" s="21"/>
      <c r="F75" s="21"/>
    </row>
    <row r="77" spans="1:7" x14ac:dyDescent="0.25">
      <c r="A77" t="s">
        <v>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workbookViewId="0">
      <selection sqref="A1:XFD21"/>
    </sheetView>
  </sheetViews>
  <sheetFormatPr defaultRowHeight="15" x14ac:dyDescent="0.25"/>
  <sheetData>
    <row r="1" spans="1:30" x14ac:dyDescent="0.25">
      <c r="A1" t="s">
        <v>24</v>
      </c>
      <c r="B1" t="s">
        <v>25</v>
      </c>
      <c r="C1" t="s">
        <v>27</v>
      </c>
      <c r="D1" t="s">
        <v>28</v>
      </c>
      <c r="E1" t="s">
        <v>29</v>
      </c>
      <c r="F1" t="s">
        <v>11</v>
      </c>
      <c r="G1" t="s">
        <v>30</v>
      </c>
      <c r="H1" t="s">
        <v>14</v>
      </c>
      <c r="I1" t="s">
        <v>31</v>
      </c>
      <c r="J1" t="s">
        <v>32</v>
      </c>
      <c r="K1" t="s">
        <v>33</v>
      </c>
      <c r="L1" t="s">
        <v>34</v>
      </c>
      <c r="M1" t="s">
        <v>9</v>
      </c>
      <c r="N1" t="s">
        <v>10</v>
      </c>
      <c r="O1" t="s">
        <v>8</v>
      </c>
      <c r="P1" t="s">
        <v>35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41</v>
      </c>
      <c r="W1" t="s">
        <v>42</v>
      </c>
      <c r="X1" t="s">
        <v>43</v>
      </c>
      <c r="Y1" t="s">
        <v>44</v>
      </c>
      <c r="Z1" t="s">
        <v>45</v>
      </c>
      <c r="AA1" t="s">
        <v>46</v>
      </c>
      <c r="AB1" t="s">
        <v>47</v>
      </c>
      <c r="AC1" t="s">
        <v>48</v>
      </c>
      <c r="AD1" t="s">
        <v>26</v>
      </c>
    </row>
    <row r="2" spans="1:30" x14ac:dyDescent="0.25">
      <c r="A2">
        <v>1</v>
      </c>
      <c r="B2" t="s">
        <v>49</v>
      </c>
      <c r="C2">
        <v>1.2999999999999999E-5</v>
      </c>
      <c r="D2">
        <v>3.5894000000000002E-2</v>
      </c>
      <c r="E2">
        <v>16.413709999999998</v>
      </c>
      <c r="F2">
        <v>1.8810070000000001</v>
      </c>
      <c r="G2">
        <v>13.34723</v>
      </c>
      <c r="H2">
        <v>0.19589999999999999</v>
      </c>
      <c r="I2">
        <v>5.5862559999999997</v>
      </c>
      <c r="J2">
        <v>4.7076849999999997</v>
      </c>
      <c r="K2">
        <v>27.71697</v>
      </c>
      <c r="L2">
        <v>2.1034449999999998</v>
      </c>
      <c r="M2">
        <v>0.35140199999999999</v>
      </c>
      <c r="N2">
        <v>0.33106400000000002</v>
      </c>
      <c r="O2">
        <v>0.115761</v>
      </c>
      <c r="P2">
        <v>3.1193559999999998</v>
      </c>
      <c r="Q2">
        <v>0.93374000000000001</v>
      </c>
      <c r="R2">
        <v>0.60571799999999998</v>
      </c>
      <c r="S2">
        <v>1.2990489999999999</v>
      </c>
      <c r="T2">
        <v>7.49458</v>
      </c>
      <c r="U2">
        <v>2.527819</v>
      </c>
      <c r="V2">
        <v>1.180318</v>
      </c>
      <c r="W2">
        <v>0.43637700000000001</v>
      </c>
      <c r="X2">
        <v>0.37315100000000001</v>
      </c>
      <c r="Y2">
        <v>0.61614400000000002</v>
      </c>
      <c r="Z2">
        <v>0.314753</v>
      </c>
      <c r="AA2">
        <v>1.1E-5</v>
      </c>
      <c r="AB2">
        <v>4.4902300000000004</v>
      </c>
      <c r="AC2">
        <v>0.26425100000000001</v>
      </c>
      <c r="AD2">
        <v>96.441829999999996</v>
      </c>
    </row>
    <row r="3" spans="1:30" x14ac:dyDescent="0.25">
      <c r="A3">
        <v>2</v>
      </c>
      <c r="B3" t="s">
        <v>49</v>
      </c>
      <c r="C3">
        <v>1.2999999999999999E-5</v>
      </c>
      <c r="D3">
        <v>5.2137000000000003E-2</v>
      </c>
      <c r="E3">
        <v>15.122120000000001</v>
      </c>
      <c r="F3">
        <v>1.984445</v>
      </c>
      <c r="G3">
        <v>13.51878</v>
      </c>
      <c r="H3">
        <v>0.17938899999999999</v>
      </c>
      <c r="I3">
        <v>5.6683719999999997</v>
      </c>
      <c r="J3">
        <v>4.554017</v>
      </c>
      <c r="K3">
        <v>27.769749999999998</v>
      </c>
      <c r="L3">
        <v>2.1436419999999998</v>
      </c>
      <c r="M3">
        <v>0.43070000000000003</v>
      </c>
      <c r="N3">
        <v>0.31945400000000002</v>
      </c>
      <c r="O3">
        <v>0.128467</v>
      </c>
      <c r="P3">
        <v>3.2407219999999999</v>
      </c>
      <c r="Q3">
        <v>1.05613</v>
      </c>
      <c r="R3">
        <v>0.65874500000000002</v>
      </c>
      <c r="S3">
        <v>1.316195</v>
      </c>
      <c r="T3">
        <v>7.7974459999999999</v>
      </c>
      <c r="U3">
        <v>2.5802969999999998</v>
      </c>
      <c r="V3">
        <v>1.2348710000000001</v>
      </c>
      <c r="W3">
        <v>0.47476000000000002</v>
      </c>
      <c r="X3">
        <v>0.248752</v>
      </c>
      <c r="Y3">
        <v>0.49422700000000003</v>
      </c>
      <c r="Z3">
        <v>0.40722799999999998</v>
      </c>
      <c r="AA3">
        <v>1.1E-5</v>
      </c>
      <c r="AB3">
        <v>4.4826879999999996</v>
      </c>
      <c r="AC3">
        <v>9.5520999999999995E-2</v>
      </c>
      <c r="AD3">
        <v>95.958889999999997</v>
      </c>
    </row>
    <row r="4" spans="1:30" x14ac:dyDescent="0.25">
      <c r="A4">
        <v>3</v>
      </c>
      <c r="B4" t="s">
        <v>49</v>
      </c>
      <c r="C4">
        <v>3.7901999999999998E-2</v>
      </c>
      <c r="D4">
        <v>4.3089000000000002E-2</v>
      </c>
      <c r="E4">
        <v>15.180009999999999</v>
      </c>
      <c r="F4">
        <v>1.8048900000000001</v>
      </c>
      <c r="G4">
        <v>13.17005</v>
      </c>
      <c r="H4">
        <v>0.216834</v>
      </c>
      <c r="I4">
        <v>5.5580470000000002</v>
      </c>
      <c r="J4">
        <v>4.819312</v>
      </c>
      <c r="K4">
        <v>27.241510000000002</v>
      </c>
      <c r="L4">
        <v>2.5181740000000001</v>
      </c>
      <c r="M4">
        <v>0.22039800000000001</v>
      </c>
      <c r="N4">
        <v>0.46584700000000001</v>
      </c>
      <c r="O4">
        <v>0.113707</v>
      </c>
      <c r="P4">
        <v>3.338311</v>
      </c>
      <c r="Q4">
        <v>1.143769</v>
      </c>
      <c r="R4">
        <v>0.527945</v>
      </c>
      <c r="S4">
        <v>1.4943690000000001</v>
      </c>
      <c r="T4">
        <v>7.4637120000000001</v>
      </c>
      <c r="U4">
        <v>2.5122369999999998</v>
      </c>
      <c r="V4">
        <v>1.351845</v>
      </c>
      <c r="W4">
        <v>0.35284300000000002</v>
      </c>
      <c r="X4">
        <v>0.31741399999999997</v>
      </c>
      <c r="Y4">
        <v>0.359815</v>
      </c>
      <c r="Z4">
        <v>0.25847999999999999</v>
      </c>
      <c r="AA4">
        <v>1.1E-5</v>
      </c>
      <c r="AB4">
        <v>4.3494099999999998</v>
      </c>
      <c r="AC4">
        <v>0.111458</v>
      </c>
      <c r="AD4">
        <v>94.971400000000003</v>
      </c>
    </row>
    <row r="5" spans="1:30" x14ac:dyDescent="0.25">
      <c r="A5">
        <v>4</v>
      </c>
      <c r="B5" t="s">
        <v>49</v>
      </c>
      <c r="C5">
        <v>5.1968E-2</v>
      </c>
      <c r="D5">
        <v>5.7511E-2</v>
      </c>
      <c r="E5">
        <v>15.4838</v>
      </c>
      <c r="F5">
        <v>1.664901</v>
      </c>
      <c r="G5">
        <v>13.70355</v>
      </c>
      <c r="H5">
        <v>0.26849800000000001</v>
      </c>
      <c r="I5">
        <v>5.5365520000000004</v>
      </c>
      <c r="J5">
        <v>4.8214589999999999</v>
      </c>
      <c r="K5">
        <v>27.676359999999999</v>
      </c>
      <c r="L5">
        <v>1.563353</v>
      </c>
      <c r="M5">
        <v>0.33990700000000001</v>
      </c>
      <c r="N5">
        <v>0.46607599999999999</v>
      </c>
      <c r="O5">
        <v>0.13084299999999999</v>
      </c>
      <c r="P5">
        <v>3.2046290000000002</v>
      </c>
      <c r="Q5">
        <v>1.13985</v>
      </c>
      <c r="R5">
        <v>0.42490899999999998</v>
      </c>
      <c r="S5">
        <v>1.3486739999999999</v>
      </c>
      <c r="T5">
        <v>7.8109250000000001</v>
      </c>
      <c r="U5">
        <v>2.4889670000000002</v>
      </c>
      <c r="V5">
        <v>1.2301489999999999</v>
      </c>
      <c r="W5">
        <v>0.61636400000000002</v>
      </c>
      <c r="X5">
        <v>0.28313199999999999</v>
      </c>
      <c r="Y5">
        <v>0.73517699999999997</v>
      </c>
      <c r="Z5">
        <v>0.265542</v>
      </c>
      <c r="AA5">
        <v>1.1E-5</v>
      </c>
      <c r="AB5">
        <v>4.2513930000000002</v>
      </c>
      <c r="AC5">
        <v>0.141351</v>
      </c>
      <c r="AD5">
        <v>95.705860000000001</v>
      </c>
    </row>
    <row r="6" spans="1:30" x14ac:dyDescent="0.25">
      <c r="A6">
        <v>5</v>
      </c>
      <c r="B6" t="s">
        <v>49</v>
      </c>
      <c r="C6">
        <v>2.2952E-2</v>
      </c>
      <c r="D6">
        <v>7.5184000000000001E-2</v>
      </c>
      <c r="E6">
        <v>15.87721</v>
      </c>
      <c r="F6">
        <v>1.7699929999999999</v>
      </c>
      <c r="G6">
        <v>13.33893</v>
      </c>
      <c r="H6">
        <v>0.19508200000000001</v>
      </c>
      <c r="I6">
        <v>5.3779830000000004</v>
      </c>
      <c r="J6">
        <v>4.8718510000000004</v>
      </c>
      <c r="K6">
        <v>28.18496</v>
      </c>
      <c r="L6">
        <v>1.9565049999999999</v>
      </c>
      <c r="M6">
        <v>0.36367899999999997</v>
      </c>
      <c r="N6">
        <v>0.53976999999999997</v>
      </c>
      <c r="O6">
        <v>9.6529000000000004E-2</v>
      </c>
      <c r="P6">
        <v>3.2292000000000001</v>
      </c>
      <c r="Q6">
        <v>1.292343</v>
      </c>
      <c r="R6">
        <v>0.50084700000000004</v>
      </c>
      <c r="S6">
        <v>1.322238</v>
      </c>
      <c r="T6">
        <v>7.44428</v>
      </c>
      <c r="U6">
        <v>2.5467270000000002</v>
      </c>
      <c r="V6">
        <v>1.2861629999999999</v>
      </c>
      <c r="W6">
        <v>0.33990199999999998</v>
      </c>
      <c r="X6">
        <v>0.31067099999999997</v>
      </c>
      <c r="Y6">
        <v>0.32718599999999998</v>
      </c>
      <c r="Z6">
        <v>0.44663599999999998</v>
      </c>
      <c r="AA6">
        <v>1.1E-5</v>
      </c>
      <c r="AB6">
        <v>3.6488019999999999</v>
      </c>
      <c r="AC6">
        <v>0.14155999999999999</v>
      </c>
      <c r="AD6">
        <v>95.507199999999997</v>
      </c>
    </row>
    <row r="7" spans="1:30" x14ac:dyDescent="0.25">
      <c r="A7">
        <v>6</v>
      </c>
      <c r="B7" t="s">
        <v>49</v>
      </c>
      <c r="C7">
        <v>4.7315000000000003E-2</v>
      </c>
      <c r="D7">
        <v>6.8444000000000005E-2</v>
      </c>
      <c r="E7">
        <v>16.407879999999999</v>
      </c>
      <c r="F7">
        <v>1.6066530000000001</v>
      </c>
      <c r="G7">
        <v>13.387829999999999</v>
      </c>
      <c r="H7">
        <v>0.24149699999999999</v>
      </c>
      <c r="I7">
        <v>5.6135950000000001</v>
      </c>
      <c r="J7">
        <v>4.3543620000000001</v>
      </c>
      <c r="K7">
        <v>27.709620000000001</v>
      </c>
      <c r="L7">
        <v>2.8197839999999998</v>
      </c>
      <c r="M7">
        <v>0.230348</v>
      </c>
      <c r="N7">
        <v>0.51044800000000001</v>
      </c>
      <c r="O7">
        <v>0.145674</v>
      </c>
      <c r="P7">
        <v>3.1887249999999998</v>
      </c>
      <c r="Q7">
        <v>1.062505</v>
      </c>
      <c r="R7">
        <v>0.52875000000000005</v>
      </c>
      <c r="S7">
        <v>1.4650840000000001</v>
      </c>
      <c r="T7">
        <v>7.2527710000000001</v>
      </c>
      <c r="U7">
        <v>2.4045489999999998</v>
      </c>
      <c r="V7">
        <v>1.1928339999999999</v>
      </c>
      <c r="W7">
        <v>0.63972799999999996</v>
      </c>
      <c r="X7">
        <v>0.36256100000000002</v>
      </c>
      <c r="Y7">
        <v>0.49302499999999999</v>
      </c>
      <c r="Z7">
        <v>0.217864</v>
      </c>
      <c r="AA7">
        <v>1.1E-5</v>
      </c>
      <c r="AB7">
        <v>4.3025019999999996</v>
      </c>
      <c r="AC7">
        <v>0.23402000000000001</v>
      </c>
      <c r="AD7">
        <v>96.488370000000003</v>
      </c>
    </row>
    <row r="8" spans="1:30" x14ac:dyDescent="0.25">
      <c r="A8">
        <v>7</v>
      </c>
      <c r="B8" t="s">
        <v>49</v>
      </c>
      <c r="C8">
        <v>1.8907E-2</v>
      </c>
      <c r="D8">
        <v>5.1284999999999997E-2</v>
      </c>
      <c r="E8">
        <v>16.00543</v>
      </c>
      <c r="F8">
        <v>1.1464490000000001</v>
      </c>
      <c r="G8">
        <v>13.49851</v>
      </c>
      <c r="H8">
        <v>0.17131099999999999</v>
      </c>
      <c r="I8">
        <v>5.6876740000000003</v>
      </c>
      <c r="J8">
        <v>4.5239320000000003</v>
      </c>
      <c r="K8">
        <v>27.10371</v>
      </c>
      <c r="L8">
        <v>3.2070599999999998</v>
      </c>
      <c r="M8">
        <v>0.35955500000000001</v>
      </c>
      <c r="N8">
        <v>1.1277619999999999</v>
      </c>
      <c r="O8">
        <v>0.123339</v>
      </c>
      <c r="P8">
        <v>3.2514180000000001</v>
      </c>
      <c r="Q8">
        <v>1.0088140000000001</v>
      </c>
      <c r="R8">
        <v>0.52726700000000004</v>
      </c>
      <c r="S8">
        <v>1.3019419999999999</v>
      </c>
      <c r="T8">
        <v>7.3347129999999998</v>
      </c>
      <c r="U8">
        <v>2.5084170000000001</v>
      </c>
      <c r="V8">
        <v>1.2197769999999999</v>
      </c>
      <c r="W8">
        <v>0.47730499999999998</v>
      </c>
      <c r="X8">
        <v>0.31081599999999998</v>
      </c>
      <c r="Y8">
        <v>0.347551</v>
      </c>
      <c r="Z8">
        <v>0.27807700000000002</v>
      </c>
      <c r="AA8">
        <v>1.1E-5</v>
      </c>
      <c r="AB8">
        <v>4.4295840000000002</v>
      </c>
      <c r="AC8">
        <v>0.17846600000000001</v>
      </c>
      <c r="AD8">
        <v>96.199079999999995</v>
      </c>
    </row>
    <row r="9" spans="1:30" x14ac:dyDescent="0.25">
      <c r="A9">
        <v>8</v>
      </c>
      <c r="B9" t="s">
        <v>49</v>
      </c>
      <c r="C9">
        <v>1.2999999999999999E-5</v>
      </c>
      <c r="D9">
        <v>5.5201E-2</v>
      </c>
      <c r="E9">
        <v>16.405529999999999</v>
      </c>
      <c r="F9">
        <v>1.7876270000000001</v>
      </c>
      <c r="G9">
        <v>13.709949999999999</v>
      </c>
      <c r="H9">
        <v>0.19691700000000001</v>
      </c>
      <c r="I9">
        <v>5.5201349999999998</v>
      </c>
      <c r="J9">
        <v>4.3103870000000004</v>
      </c>
      <c r="K9">
        <v>27.690719999999999</v>
      </c>
      <c r="L9">
        <v>1.8421479999999999</v>
      </c>
      <c r="M9">
        <v>0.36468099999999998</v>
      </c>
      <c r="N9">
        <v>0.41014299999999998</v>
      </c>
      <c r="O9">
        <v>0.109581</v>
      </c>
      <c r="P9">
        <v>3.2927970000000002</v>
      </c>
      <c r="Q9">
        <v>1.063312</v>
      </c>
      <c r="R9">
        <v>0.63875400000000004</v>
      </c>
      <c r="S9">
        <v>1.1798869999999999</v>
      </c>
      <c r="T9">
        <v>7.7811539999999999</v>
      </c>
      <c r="U9">
        <v>2.4596480000000001</v>
      </c>
      <c r="V9">
        <v>1.3535699999999999</v>
      </c>
      <c r="W9">
        <v>0.54493199999999997</v>
      </c>
      <c r="X9">
        <v>0.37959700000000002</v>
      </c>
      <c r="Y9">
        <v>0.57454700000000003</v>
      </c>
      <c r="Z9">
        <v>0.34532000000000002</v>
      </c>
      <c r="AA9">
        <v>1.1E-5</v>
      </c>
      <c r="AB9">
        <v>4.3486760000000002</v>
      </c>
      <c r="AC9">
        <v>0.13463800000000001</v>
      </c>
      <c r="AD9">
        <v>96.499880000000005</v>
      </c>
    </row>
    <row r="10" spans="1:30" x14ac:dyDescent="0.25">
      <c r="A10">
        <v>9</v>
      </c>
      <c r="B10" t="s">
        <v>49</v>
      </c>
      <c r="C10">
        <v>4.6482999999999997E-2</v>
      </c>
      <c r="D10">
        <v>4.1194000000000001E-2</v>
      </c>
      <c r="E10">
        <v>16.097580000000001</v>
      </c>
      <c r="F10">
        <v>1.827021</v>
      </c>
      <c r="G10">
        <v>13.58135</v>
      </c>
      <c r="H10">
        <v>0.209537</v>
      </c>
      <c r="I10">
        <v>5.4462140000000003</v>
      </c>
      <c r="J10">
        <v>4.4518880000000003</v>
      </c>
      <c r="K10">
        <v>27.966200000000001</v>
      </c>
      <c r="L10">
        <v>1.327877</v>
      </c>
      <c r="M10">
        <v>0.31645899999999999</v>
      </c>
      <c r="N10">
        <v>0.59648900000000005</v>
      </c>
      <c r="O10">
        <v>0.139262</v>
      </c>
      <c r="P10">
        <v>3.2199450000000001</v>
      </c>
      <c r="Q10">
        <v>1.1302380000000001</v>
      </c>
      <c r="R10">
        <v>0.44860299999999997</v>
      </c>
      <c r="S10">
        <v>1.063191</v>
      </c>
      <c r="T10">
        <v>7.8144669999999996</v>
      </c>
      <c r="U10">
        <v>2.6115590000000002</v>
      </c>
      <c r="V10">
        <v>1.284276</v>
      </c>
      <c r="W10">
        <v>0.462557</v>
      </c>
      <c r="X10">
        <v>0.308896</v>
      </c>
      <c r="Y10">
        <v>0.546933</v>
      </c>
      <c r="Z10">
        <v>0.30687300000000001</v>
      </c>
      <c r="AA10">
        <v>1.1E-5</v>
      </c>
      <c r="AB10">
        <v>4.1154830000000002</v>
      </c>
      <c r="AC10">
        <v>0.12825400000000001</v>
      </c>
      <c r="AD10">
        <v>95.488829999999993</v>
      </c>
    </row>
    <row r="11" spans="1:30" x14ac:dyDescent="0.25">
      <c r="A11">
        <v>10</v>
      </c>
      <c r="B11" t="s">
        <v>49</v>
      </c>
      <c r="C11">
        <v>1.2999999999999999E-5</v>
      </c>
      <c r="D11">
        <v>6.9885000000000003E-2</v>
      </c>
      <c r="E11">
        <v>16.171230000000001</v>
      </c>
      <c r="F11">
        <v>1.832419</v>
      </c>
      <c r="G11">
        <v>13.29865</v>
      </c>
      <c r="H11">
        <v>0.17100299999999999</v>
      </c>
      <c r="I11">
        <v>5.6274699999999998</v>
      </c>
      <c r="J11">
        <v>4.4814689999999997</v>
      </c>
      <c r="K11">
        <v>28.120509999999999</v>
      </c>
      <c r="L11">
        <v>1.9029579999999999</v>
      </c>
      <c r="M11">
        <v>0.43657400000000002</v>
      </c>
      <c r="N11">
        <v>0.33682099999999998</v>
      </c>
      <c r="O11">
        <v>7.2568999999999995E-2</v>
      </c>
      <c r="P11">
        <v>3.0713110000000001</v>
      </c>
      <c r="Q11">
        <v>0.97860800000000003</v>
      </c>
      <c r="R11">
        <v>0.56525800000000004</v>
      </c>
      <c r="S11">
        <v>1.0752969999999999</v>
      </c>
      <c r="T11">
        <v>7.7444269999999999</v>
      </c>
      <c r="U11">
        <v>2.4454039999999999</v>
      </c>
      <c r="V11">
        <v>1.1559820000000001</v>
      </c>
      <c r="W11">
        <v>0.49044100000000002</v>
      </c>
      <c r="X11">
        <v>0.44271300000000002</v>
      </c>
      <c r="Y11">
        <v>0.352742</v>
      </c>
      <c r="Z11">
        <v>0.315359</v>
      </c>
      <c r="AA11">
        <v>1.1E-5</v>
      </c>
      <c r="AB11">
        <v>3.9926759999999999</v>
      </c>
      <c r="AC11">
        <v>0.11289399999999999</v>
      </c>
      <c r="AD11">
        <v>95.264700000000005</v>
      </c>
    </row>
    <row r="12" spans="1:30" x14ac:dyDescent="0.25">
      <c r="A12">
        <v>11</v>
      </c>
      <c r="B12" t="s">
        <v>49</v>
      </c>
      <c r="C12">
        <v>2.0760000000000002E-3</v>
      </c>
      <c r="D12">
        <v>4.1952000000000003E-2</v>
      </c>
      <c r="E12">
        <v>16.288789999999999</v>
      </c>
      <c r="F12">
        <v>1.8224370000000001</v>
      </c>
      <c r="G12">
        <v>13.60867</v>
      </c>
      <c r="H12">
        <v>0.171268</v>
      </c>
      <c r="I12">
        <v>5.7451670000000004</v>
      </c>
      <c r="J12">
        <v>4.6565180000000002</v>
      </c>
      <c r="K12">
        <v>27.57687</v>
      </c>
      <c r="L12">
        <v>1.967498</v>
      </c>
      <c r="M12">
        <v>0.41173599999999999</v>
      </c>
      <c r="N12">
        <v>0.371508</v>
      </c>
      <c r="O12">
        <v>7.6992000000000005E-2</v>
      </c>
      <c r="P12">
        <v>3.2507069999999998</v>
      </c>
      <c r="Q12">
        <v>1.1401190000000001</v>
      </c>
      <c r="R12">
        <v>0.56714200000000003</v>
      </c>
      <c r="S12">
        <v>1.159616</v>
      </c>
      <c r="T12">
        <v>7.6408149999999999</v>
      </c>
      <c r="U12">
        <v>2.5728390000000001</v>
      </c>
      <c r="V12">
        <v>1.288219</v>
      </c>
      <c r="W12">
        <v>0.51361500000000004</v>
      </c>
      <c r="X12">
        <v>0.35478300000000002</v>
      </c>
      <c r="Y12">
        <v>0.63837999999999995</v>
      </c>
      <c r="Z12">
        <v>0.42226000000000002</v>
      </c>
      <c r="AA12">
        <v>1.1E-5</v>
      </c>
      <c r="AB12">
        <v>3.779245</v>
      </c>
      <c r="AC12">
        <v>1.1041E-2</v>
      </c>
      <c r="AD12">
        <v>96.080280000000002</v>
      </c>
    </row>
    <row r="13" spans="1:30" x14ac:dyDescent="0.25">
      <c r="A13">
        <v>12</v>
      </c>
      <c r="B13" t="s">
        <v>49</v>
      </c>
      <c r="C13">
        <v>9.391E-3</v>
      </c>
      <c r="D13">
        <v>5.0570999999999998E-2</v>
      </c>
      <c r="E13">
        <v>16.101430000000001</v>
      </c>
      <c r="F13">
        <v>1.7116659999999999</v>
      </c>
      <c r="G13">
        <v>13.20218</v>
      </c>
      <c r="H13">
        <v>0.18143899999999999</v>
      </c>
      <c r="I13">
        <v>5.5400780000000003</v>
      </c>
      <c r="J13">
        <v>4.4832340000000004</v>
      </c>
      <c r="K13">
        <v>27.81522</v>
      </c>
      <c r="L13">
        <v>2.302165</v>
      </c>
      <c r="M13">
        <v>0.34184300000000001</v>
      </c>
      <c r="N13">
        <v>0.37137100000000001</v>
      </c>
      <c r="O13">
        <v>8.1904000000000005E-2</v>
      </c>
      <c r="P13">
        <v>3.3081610000000001</v>
      </c>
      <c r="Q13">
        <v>0.97932699999999995</v>
      </c>
      <c r="R13">
        <v>0.493896</v>
      </c>
      <c r="S13">
        <v>1.2808360000000001</v>
      </c>
      <c r="T13">
        <v>7.509779</v>
      </c>
      <c r="U13">
        <v>2.5070600000000001</v>
      </c>
      <c r="V13">
        <v>1.199689</v>
      </c>
      <c r="W13">
        <v>0.477821</v>
      </c>
      <c r="X13">
        <v>0.28880099999999997</v>
      </c>
      <c r="Y13">
        <v>0.41803600000000002</v>
      </c>
      <c r="Z13">
        <v>0.33550400000000002</v>
      </c>
      <c r="AA13">
        <v>1.1E-5</v>
      </c>
      <c r="AB13">
        <v>4.7413020000000001</v>
      </c>
      <c r="AC13">
        <v>0.16342000000000001</v>
      </c>
      <c r="AD13">
        <v>95.896140000000003</v>
      </c>
    </row>
    <row r="14" spans="1:30" x14ac:dyDescent="0.25">
      <c r="A14">
        <v>13</v>
      </c>
      <c r="B14" t="s">
        <v>49</v>
      </c>
      <c r="C14">
        <v>3.1459999999999999E-3</v>
      </c>
      <c r="D14">
        <v>4.8281999999999999E-2</v>
      </c>
      <c r="E14">
        <v>16.16254</v>
      </c>
      <c r="F14">
        <v>1.9148149999999999</v>
      </c>
      <c r="G14">
        <v>13.06532</v>
      </c>
      <c r="H14">
        <v>0.219608</v>
      </c>
      <c r="I14">
        <v>5.6387409999999996</v>
      </c>
      <c r="J14">
        <v>4.2800029999999998</v>
      </c>
      <c r="K14">
        <v>27.521879999999999</v>
      </c>
      <c r="L14">
        <v>2.7684470000000001</v>
      </c>
      <c r="M14">
        <v>0.41913600000000001</v>
      </c>
      <c r="N14">
        <v>0.53046099999999996</v>
      </c>
      <c r="O14">
        <v>0.128579</v>
      </c>
      <c r="P14">
        <v>3.2236470000000002</v>
      </c>
      <c r="Q14">
        <v>1.095661</v>
      </c>
      <c r="R14">
        <v>0.55050399999999999</v>
      </c>
      <c r="S14">
        <v>1.49152</v>
      </c>
      <c r="T14">
        <v>7.0058850000000001</v>
      </c>
      <c r="U14">
        <v>2.4604279999999998</v>
      </c>
      <c r="V14">
        <v>1.4400189999999999</v>
      </c>
      <c r="W14">
        <v>0.52919799999999995</v>
      </c>
      <c r="X14">
        <v>0.28539100000000001</v>
      </c>
      <c r="Y14">
        <v>0.36560500000000001</v>
      </c>
      <c r="Z14">
        <v>0.38867000000000002</v>
      </c>
      <c r="AA14">
        <v>1.1E-5</v>
      </c>
      <c r="AB14">
        <v>4.5438130000000001</v>
      </c>
      <c r="AC14">
        <v>1.5454000000000001E-2</v>
      </c>
      <c r="AD14">
        <v>96.096760000000003</v>
      </c>
    </row>
    <row r="15" spans="1:30" x14ac:dyDescent="0.25">
      <c r="A15">
        <v>14</v>
      </c>
      <c r="B15" t="s">
        <v>49</v>
      </c>
      <c r="C15">
        <v>4.1949999999999999E-3</v>
      </c>
      <c r="D15">
        <v>4.1709999999999997E-2</v>
      </c>
      <c r="E15">
        <v>15.91798</v>
      </c>
      <c r="F15">
        <v>2.035647</v>
      </c>
      <c r="G15">
        <v>13.33986</v>
      </c>
      <c r="H15">
        <v>0.201405</v>
      </c>
      <c r="I15">
        <v>5.5088850000000003</v>
      </c>
      <c r="J15">
        <v>4.7339140000000004</v>
      </c>
      <c r="K15">
        <v>27.282589999999999</v>
      </c>
      <c r="L15">
        <v>2.2557079999999998</v>
      </c>
      <c r="M15">
        <v>0.43132700000000002</v>
      </c>
      <c r="N15">
        <v>0.34232600000000002</v>
      </c>
      <c r="O15">
        <v>8.1185999999999994E-2</v>
      </c>
      <c r="P15">
        <v>3.285075</v>
      </c>
      <c r="Q15">
        <v>1.0486</v>
      </c>
      <c r="R15">
        <v>0.56415499999999996</v>
      </c>
      <c r="S15">
        <v>1.396053</v>
      </c>
      <c r="T15">
        <v>7.641051</v>
      </c>
      <c r="U15">
        <v>2.522678</v>
      </c>
      <c r="V15">
        <v>1.336266</v>
      </c>
      <c r="W15">
        <v>0.44097700000000001</v>
      </c>
      <c r="X15">
        <v>0.272617</v>
      </c>
      <c r="Y15">
        <v>0.50363999999999998</v>
      </c>
      <c r="Z15">
        <v>0.33751100000000001</v>
      </c>
      <c r="AA15">
        <v>1.1E-5</v>
      </c>
      <c r="AB15">
        <v>4.2532779999999999</v>
      </c>
      <c r="AC15">
        <v>0.146504</v>
      </c>
      <c r="AD15">
        <v>95.925150000000002</v>
      </c>
    </row>
    <row r="16" spans="1:30" x14ac:dyDescent="0.25">
      <c r="A16">
        <v>15</v>
      </c>
      <c r="B16" t="s">
        <v>49</v>
      </c>
      <c r="C16">
        <v>1.2999999999999999E-5</v>
      </c>
      <c r="D16">
        <v>3.3186E-2</v>
      </c>
      <c r="E16">
        <v>15.603339999999999</v>
      </c>
      <c r="F16">
        <v>2.150585</v>
      </c>
      <c r="G16">
        <v>13.18214</v>
      </c>
      <c r="H16">
        <v>0.21818000000000001</v>
      </c>
      <c r="I16">
        <v>5.5248520000000001</v>
      </c>
      <c r="J16">
        <v>4.5338539999999998</v>
      </c>
      <c r="K16">
        <v>27.67088</v>
      </c>
      <c r="L16">
        <v>2.3257750000000001</v>
      </c>
      <c r="M16">
        <v>0.40931200000000001</v>
      </c>
      <c r="N16">
        <v>0.25444699999999998</v>
      </c>
      <c r="O16">
        <v>0.109148</v>
      </c>
      <c r="P16">
        <v>3.3477540000000001</v>
      </c>
      <c r="Q16">
        <v>1.1041339999999999</v>
      </c>
      <c r="R16">
        <v>0.53751000000000004</v>
      </c>
      <c r="S16">
        <v>1.349548</v>
      </c>
      <c r="T16">
        <v>7.4866130000000002</v>
      </c>
      <c r="U16">
        <v>2.5562909999999999</v>
      </c>
      <c r="V16">
        <v>1.2616830000000001</v>
      </c>
      <c r="W16">
        <v>0.54180899999999999</v>
      </c>
      <c r="X16">
        <v>0.397233</v>
      </c>
      <c r="Y16">
        <v>0.129826</v>
      </c>
      <c r="Z16">
        <v>0.276003</v>
      </c>
      <c r="AA16">
        <v>1.1E-5</v>
      </c>
      <c r="AB16">
        <v>3.6967129999999999</v>
      </c>
      <c r="AC16">
        <v>5.0888000000000003E-2</v>
      </c>
      <c r="AD16">
        <v>94.751720000000006</v>
      </c>
    </row>
    <row r="17" spans="1:30" x14ac:dyDescent="0.25">
      <c r="A17">
        <v>16</v>
      </c>
      <c r="B17" t="s">
        <v>49</v>
      </c>
      <c r="C17">
        <v>4.3812999999999998E-2</v>
      </c>
      <c r="D17">
        <v>5.4489999999999997E-2</v>
      </c>
      <c r="E17">
        <v>16.181159999999998</v>
      </c>
      <c r="F17">
        <v>0.93559599999999998</v>
      </c>
      <c r="G17">
        <v>13.37017</v>
      </c>
      <c r="H17">
        <v>0.115685</v>
      </c>
      <c r="I17">
        <v>5.5467380000000004</v>
      </c>
      <c r="J17">
        <v>4.5117229999999999</v>
      </c>
      <c r="K17">
        <v>27.713699999999999</v>
      </c>
      <c r="L17">
        <v>1.578344</v>
      </c>
      <c r="M17">
        <v>0.127249</v>
      </c>
      <c r="N17">
        <v>1.014972</v>
      </c>
      <c r="O17">
        <v>8.0069000000000001E-2</v>
      </c>
      <c r="P17">
        <v>3.2651530000000002</v>
      </c>
      <c r="Q17">
        <v>1.128317</v>
      </c>
      <c r="R17">
        <v>0.53622000000000003</v>
      </c>
      <c r="S17">
        <v>1.130571</v>
      </c>
      <c r="T17">
        <v>7.6958650000000004</v>
      </c>
      <c r="U17">
        <v>2.3412850000000001</v>
      </c>
      <c r="V17">
        <v>1.133162</v>
      </c>
      <c r="W17">
        <v>0.54117599999999999</v>
      </c>
      <c r="X17">
        <v>0.26267400000000002</v>
      </c>
      <c r="Y17">
        <v>0.50721400000000005</v>
      </c>
      <c r="Z17">
        <v>0.29312500000000002</v>
      </c>
      <c r="AA17">
        <v>1.1E-5</v>
      </c>
      <c r="AB17">
        <v>4.367559</v>
      </c>
      <c r="AC17">
        <v>8.9014999999999997E-2</v>
      </c>
      <c r="AD17">
        <v>94.565049999999999</v>
      </c>
    </row>
    <row r="18" spans="1:30" x14ac:dyDescent="0.25">
      <c r="A18">
        <v>17</v>
      </c>
      <c r="B18" t="s">
        <v>49</v>
      </c>
      <c r="C18">
        <v>3.2142999999999998E-2</v>
      </c>
      <c r="D18">
        <v>2.7979E-2</v>
      </c>
      <c r="E18">
        <v>16.35436</v>
      </c>
      <c r="F18">
        <v>1.2959719999999999</v>
      </c>
      <c r="G18">
        <v>14.12763</v>
      </c>
      <c r="H18">
        <v>0.134488</v>
      </c>
      <c r="I18">
        <v>5.8436000000000003</v>
      </c>
      <c r="J18">
        <v>4.9307869999999996</v>
      </c>
      <c r="K18">
        <v>27.754470000000001</v>
      </c>
      <c r="L18">
        <v>1.8332630000000001</v>
      </c>
      <c r="M18">
        <v>0.243058</v>
      </c>
      <c r="N18">
        <v>0.73785100000000003</v>
      </c>
      <c r="O18">
        <v>3.4245999999999999E-2</v>
      </c>
      <c r="P18">
        <v>3.2570359999999998</v>
      </c>
      <c r="Q18">
        <v>1.127283</v>
      </c>
      <c r="R18">
        <v>0.66179600000000005</v>
      </c>
      <c r="S18">
        <v>1.0275749999999999</v>
      </c>
      <c r="T18">
        <v>8.2558609999999994</v>
      </c>
      <c r="U18">
        <v>2.5168759999999999</v>
      </c>
      <c r="V18">
        <v>1.254181</v>
      </c>
      <c r="W18">
        <v>0.293099</v>
      </c>
      <c r="X18">
        <v>0.37875900000000001</v>
      </c>
      <c r="Y18">
        <v>0.68333699999999997</v>
      </c>
      <c r="Z18">
        <v>0.28916500000000001</v>
      </c>
      <c r="AA18">
        <v>1.1E-5</v>
      </c>
      <c r="AB18">
        <v>3.1342690000000002</v>
      </c>
      <c r="AC18">
        <v>0.13724</v>
      </c>
      <c r="AD18">
        <v>96.366349999999997</v>
      </c>
    </row>
    <row r="19" spans="1:30" x14ac:dyDescent="0.25">
      <c r="A19">
        <v>18</v>
      </c>
      <c r="B19" t="s">
        <v>49</v>
      </c>
      <c r="C19">
        <v>1.2999999999999999E-5</v>
      </c>
      <c r="D19">
        <v>7.2300000000000003E-2</v>
      </c>
      <c r="E19">
        <v>16.181799999999999</v>
      </c>
      <c r="F19">
        <v>1.8379859999999999</v>
      </c>
      <c r="G19">
        <v>13.34482</v>
      </c>
      <c r="H19">
        <v>0.20974200000000001</v>
      </c>
      <c r="I19">
        <v>5.7067629999999996</v>
      </c>
      <c r="J19">
        <v>4.3612929999999999</v>
      </c>
      <c r="K19">
        <v>27.69378</v>
      </c>
      <c r="L19">
        <v>2.2188720000000002</v>
      </c>
      <c r="M19">
        <v>0.369168</v>
      </c>
      <c r="N19">
        <v>0.59721000000000002</v>
      </c>
      <c r="O19">
        <v>0.11536</v>
      </c>
      <c r="P19">
        <v>3.5284840000000002</v>
      </c>
      <c r="Q19">
        <v>0.91493100000000005</v>
      </c>
      <c r="R19">
        <v>0.39818799999999999</v>
      </c>
      <c r="S19">
        <v>1.276759</v>
      </c>
      <c r="T19">
        <v>7.4327030000000001</v>
      </c>
      <c r="U19">
        <v>2.4127749999999999</v>
      </c>
      <c r="V19">
        <v>1.235806</v>
      </c>
      <c r="W19">
        <v>0.55088099999999995</v>
      </c>
      <c r="X19">
        <v>0.38055099999999997</v>
      </c>
      <c r="Y19">
        <v>0.253168</v>
      </c>
      <c r="Z19">
        <v>0.30580400000000002</v>
      </c>
      <c r="AA19">
        <v>1.1E-5</v>
      </c>
      <c r="AB19">
        <v>4.6770139999999998</v>
      </c>
      <c r="AC19">
        <v>9.3048000000000006E-2</v>
      </c>
      <c r="AD19">
        <v>96.169240000000002</v>
      </c>
    </row>
    <row r="20" spans="1:30" x14ac:dyDescent="0.25">
      <c r="A20">
        <v>19</v>
      </c>
      <c r="B20" t="s">
        <v>49</v>
      </c>
      <c r="C20">
        <v>9.3779999999999992E-3</v>
      </c>
      <c r="D20">
        <v>2.9019E-2</v>
      </c>
      <c r="E20">
        <v>15.91428</v>
      </c>
      <c r="F20">
        <v>2.0554730000000001</v>
      </c>
      <c r="G20">
        <v>13.68181</v>
      </c>
      <c r="H20">
        <v>0.24393899999999999</v>
      </c>
      <c r="I20">
        <v>5.5078069999999997</v>
      </c>
      <c r="J20">
        <v>4.6580120000000003</v>
      </c>
      <c r="K20">
        <v>27.682120000000001</v>
      </c>
      <c r="L20">
        <v>1.793733</v>
      </c>
      <c r="M20">
        <v>0.35866999999999999</v>
      </c>
      <c r="N20">
        <v>0.310975</v>
      </c>
      <c r="O20">
        <v>8.4324999999999997E-2</v>
      </c>
      <c r="P20">
        <v>3.1791119999999999</v>
      </c>
      <c r="Q20">
        <v>1.208728</v>
      </c>
      <c r="R20">
        <v>0.62988500000000003</v>
      </c>
      <c r="S20">
        <v>1.36799</v>
      </c>
      <c r="T20">
        <v>8.0366970000000002</v>
      </c>
      <c r="U20">
        <v>2.750772</v>
      </c>
      <c r="V20">
        <v>1.149346</v>
      </c>
      <c r="W20">
        <v>0.602163</v>
      </c>
      <c r="X20">
        <v>0.28437000000000001</v>
      </c>
      <c r="Y20">
        <v>0.280698</v>
      </c>
      <c r="Z20">
        <v>0.492531</v>
      </c>
      <c r="AA20">
        <v>1.1E-5</v>
      </c>
      <c r="AB20">
        <v>4.1541230000000002</v>
      </c>
      <c r="AC20">
        <v>0.14832999999999999</v>
      </c>
      <c r="AD20">
        <v>96.6143</v>
      </c>
    </row>
    <row r="21" spans="1:30" x14ac:dyDescent="0.25">
      <c r="A21">
        <v>20</v>
      </c>
      <c r="B21" t="s">
        <v>49</v>
      </c>
      <c r="C21">
        <v>1.3509999999999999E-2</v>
      </c>
      <c r="D21">
        <v>6.7919999999999994E-2</v>
      </c>
      <c r="E21">
        <v>15.91011</v>
      </c>
      <c r="F21">
        <v>1.9508760000000001</v>
      </c>
      <c r="G21">
        <v>13.629110000000001</v>
      </c>
      <c r="H21">
        <v>0.21104200000000001</v>
      </c>
      <c r="I21">
        <v>5.5615740000000002</v>
      </c>
      <c r="J21">
        <v>4.7225950000000001</v>
      </c>
      <c r="K21">
        <v>27.727910000000001</v>
      </c>
      <c r="L21">
        <v>1.926585</v>
      </c>
      <c r="M21">
        <v>0.40543499999999999</v>
      </c>
      <c r="N21">
        <v>0.51371699999999998</v>
      </c>
      <c r="O21">
        <v>0.104507</v>
      </c>
      <c r="P21">
        <v>3.1791429999999998</v>
      </c>
      <c r="Q21">
        <v>1.109764</v>
      </c>
      <c r="R21">
        <v>0.59383600000000003</v>
      </c>
      <c r="S21">
        <v>1.0997950000000001</v>
      </c>
      <c r="T21">
        <v>7.9229250000000002</v>
      </c>
      <c r="U21">
        <v>2.3794650000000002</v>
      </c>
      <c r="V21">
        <v>1.1719280000000001</v>
      </c>
      <c r="W21">
        <v>0.34004699999999999</v>
      </c>
      <c r="X21">
        <v>0.42204599999999998</v>
      </c>
      <c r="Y21">
        <v>0.49192200000000003</v>
      </c>
      <c r="Z21">
        <v>0.22359299999999999</v>
      </c>
      <c r="AA21">
        <v>1.1E-5</v>
      </c>
      <c r="AB21">
        <v>4.2894480000000001</v>
      </c>
      <c r="AC21">
        <v>0.209979</v>
      </c>
      <c r="AD21">
        <v>96.178790000000006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2012-08-17T18:53:38Z</dcterms:created>
  <dcterms:modified xsi:type="dcterms:W3CDTF">2013-04-22T03:26:01Z</dcterms:modified>
</cp:coreProperties>
</file>