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"/>
    </mc:Choice>
  </mc:AlternateContent>
  <bookViews>
    <workbookView xWindow="0" yWindow="0" windowWidth="19155" windowHeight="10410"/>
  </bookViews>
  <sheets>
    <sheet name="R100209" sheetId="3" r:id="rId1"/>
  </sheets>
  <calcPr calcId="152511"/>
</workbook>
</file>

<file path=xl/calcChain.xml><?xml version="1.0" encoding="utf-8"?>
<calcChain xmlns="http://schemas.openxmlformats.org/spreadsheetml/2006/main">
  <c r="J6" i="3" l="1"/>
  <c r="J7" i="3"/>
  <c r="J8" i="3"/>
  <c r="J9" i="3"/>
  <c r="J15" i="3" s="1"/>
  <c r="J10" i="3"/>
  <c r="J11" i="3"/>
  <c r="J12" i="3"/>
  <c r="J13" i="3"/>
  <c r="J14" i="3"/>
  <c r="J5" i="3"/>
  <c r="E21" i="3"/>
  <c r="F21" i="3" s="1"/>
  <c r="E26" i="3"/>
  <c r="F26" i="3" s="1"/>
  <c r="D15" i="3"/>
  <c r="E15" i="3"/>
  <c r="F15" i="3"/>
  <c r="G15" i="3"/>
  <c r="H15" i="3"/>
  <c r="I15" i="3"/>
  <c r="D14" i="3"/>
  <c r="C23" i="3" s="1"/>
  <c r="E23" i="3" s="1"/>
  <c r="F23" i="3" s="1"/>
  <c r="E14" i="3"/>
  <c r="F14" i="3"/>
  <c r="G14" i="3"/>
  <c r="H14" i="3"/>
  <c r="C24" i="3" s="1"/>
  <c r="E24" i="3" s="1"/>
  <c r="F24" i="3" s="1"/>
  <c r="I14" i="3"/>
  <c r="E19" i="3"/>
  <c r="F19" i="3" s="1"/>
  <c r="E25" i="3"/>
  <c r="F25" i="3" s="1"/>
  <c r="E27" i="3"/>
  <c r="F27" i="3" s="1"/>
  <c r="C28" i="3"/>
  <c r="E28" i="3" s="1"/>
  <c r="F28" i="3" s="1"/>
  <c r="C20" i="3" l="1"/>
  <c r="E20" i="3" s="1"/>
  <c r="F20" i="3" s="1"/>
  <c r="F29" i="3" s="1"/>
  <c r="C22" i="3"/>
  <c r="E22" i="3" s="1"/>
  <c r="F22" i="3" s="1"/>
  <c r="C29" i="3" l="1"/>
  <c r="D34" i="3"/>
  <c r="G25" i="3" s="1"/>
  <c r="H25" i="3" s="1"/>
  <c r="G23" i="3" l="1"/>
  <c r="H23" i="3" s="1"/>
  <c r="G21" i="3"/>
  <c r="H21" i="3" s="1"/>
  <c r="G22" i="3"/>
  <c r="H22" i="3" s="1"/>
  <c r="G27" i="3"/>
  <c r="H27" i="3" s="1"/>
  <c r="G24" i="3"/>
  <c r="H24" i="3" s="1"/>
  <c r="G28" i="3"/>
  <c r="H28" i="3" s="1"/>
  <c r="G20" i="3"/>
  <c r="H20" i="3" s="1"/>
  <c r="G19" i="3"/>
  <c r="H19" i="3" s="1"/>
  <c r="G26" i="3"/>
  <c r="H26" i="3" s="1"/>
</calcChain>
</file>

<file path=xl/sharedStrings.xml><?xml version="1.0" encoding="utf-8"?>
<sst xmlns="http://schemas.openxmlformats.org/spreadsheetml/2006/main" count="68" uniqueCount="54">
  <si>
    <t>Oxide</t>
  </si>
  <si>
    <t>Al2O3</t>
  </si>
  <si>
    <t>MgO</t>
  </si>
  <si>
    <t>CaO</t>
  </si>
  <si>
    <t>P2O5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</si>
  <si>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</si>
  <si>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</si>
  <si>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</si>
  <si>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</si>
  <si>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</si>
  <si>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</si>
  <si>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</si>
  <si>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</si>
  <si>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</si>
  <si>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</si>
  <si>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</si>
  <si>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</si>
  <si>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</si>
  <si>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</si>
  <si>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>Total:</t>
  </si>
  <si>
    <t>Enter Oxygens in formula:</t>
  </si>
  <si>
    <t>Oxygen Factor Calculation:</t>
  </si>
  <si>
    <t>Ideal Chemistry:</t>
  </si>
  <si>
    <t>Measured Chemistry:</t>
  </si>
  <si>
    <t xml:space="preserve">Beam Size :  5 µm </t>
  </si>
  <si>
    <t xml:space="preserve">Standard Name :   </t>
  </si>
  <si>
    <t>MnO</t>
  </si>
  <si>
    <t>SiO2</t>
  </si>
  <si>
    <t>FeO</t>
  </si>
  <si>
    <t>ZnO</t>
  </si>
  <si>
    <t>??</t>
  </si>
  <si>
    <t xml:space="preserve">Column Conditions :  Cond 1 : 15keV 20nA  </t>
  </si>
  <si>
    <t xml:space="preserve"> ol-fo92 </t>
  </si>
  <si>
    <t xml:space="preserve"> kspar-OR1 </t>
  </si>
  <si>
    <t xml:space="preserve"> ap-synap</t>
  </si>
  <si>
    <t xml:space="preserve"> rhod791</t>
  </si>
  <si>
    <t xml:space="preserve"> wollast</t>
  </si>
  <si>
    <t xml:space="preserve"> fayalite </t>
  </si>
  <si>
    <t xml:space="preserve"> ZnS </t>
  </si>
  <si>
    <t>R140390</t>
  </si>
  <si>
    <t>Lefontite</t>
  </si>
  <si>
    <t>This is Mn rich</t>
  </si>
  <si>
    <t>BeO</t>
  </si>
  <si>
    <t>#18</t>
  </si>
  <si>
    <t>#19</t>
  </si>
  <si>
    <t>#20</t>
  </si>
  <si>
    <t>#24</t>
  </si>
  <si>
    <t>#25</t>
  </si>
  <si>
    <t>#26</t>
  </si>
  <si>
    <t>#27</t>
  </si>
  <si>
    <t>#29</t>
  </si>
  <si>
    <t>#30</t>
  </si>
  <si>
    <r>
      <t>Mn</t>
    </r>
    <r>
      <rPr>
        <vertAlign val="superscript"/>
        <sz val="14"/>
        <rFont val="Calibri"/>
        <family val="2"/>
        <scheme val="minor"/>
      </rPr>
      <t>2+</t>
    </r>
    <r>
      <rPr>
        <sz val="14"/>
        <rFont val="Calibri"/>
        <family val="2"/>
        <scheme val="minor"/>
      </rPr>
      <t>Al(PO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)(OH)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·H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</si>
  <si>
    <r>
      <t>(Mn</t>
    </r>
    <r>
      <rPr>
        <vertAlign val="subscript"/>
        <sz val="14"/>
        <rFont val="Calibri"/>
        <family val="2"/>
        <scheme val="minor"/>
      </rPr>
      <t>0.55</t>
    </r>
    <r>
      <rPr>
        <sz val="14"/>
        <rFont val="Calibri"/>
        <family val="2"/>
        <scheme val="minor"/>
      </rPr>
      <t>Fe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0.37</t>
    </r>
    <r>
      <rPr>
        <sz val="14"/>
        <rFont val="Calibri"/>
        <family val="2"/>
        <scheme val="minor"/>
      </rPr>
      <t>Ca</t>
    </r>
    <r>
      <rPr>
        <vertAlign val="subscript"/>
        <sz val="14"/>
        <rFont val="Calibri"/>
        <family val="2"/>
        <scheme val="minor"/>
      </rPr>
      <t>0.04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</t>
    </r>
    <r>
      <rPr>
        <vertAlign val="subscript"/>
        <sz val="14"/>
        <rFont val="Calibri"/>
        <family val="2"/>
        <scheme val="minor"/>
      </rPr>
      <t>=0.97</t>
    </r>
    <r>
      <rPr>
        <sz val="14"/>
        <rFont val="Calibri"/>
        <family val="2"/>
        <scheme val="minor"/>
      </rPr>
      <t>Al</t>
    </r>
    <r>
      <rPr>
        <vertAlign val="subscript"/>
        <sz val="14"/>
        <rFont val="Calibri"/>
        <family val="2"/>
        <scheme val="minor"/>
      </rPr>
      <t>1.00</t>
    </r>
    <r>
      <rPr>
        <sz val="14"/>
        <rFont val="Calibri"/>
        <family val="2"/>
        <scheme val="minor"/>
      </rPr>
      <t>(P</t>
    </r>
    <r>
      <rPr>
        <vertAlign val="subscript"/>
        <sz val="14"/>
        <rFont val="Calibri"/>
        <family val="2"/>
        <scheme val="minor"/>
      </rPr>
      <t>1.02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)(OH)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·H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</si>
</sst>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perscript"/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vertAlign val="subscript"/>
      <sz val="14"/>
      <name val="Calibri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0" fillId="0" borderId="5" xfId="0" applyBorder="1"/>
    <xf numFmtId="0" fontId="5" fillId="0" borderId="0" xfId="0" applyFont="1"/>
    <xf numFmtId="0" fontId="0" fillId="0" borderId="0" xfId="0" applyAlignment="1">
      <alignment horizontal="center"/>
    </xf>
    <xf numFmtId="0" fontId="0" fillId="0" borderId="6" xfId="0" applyBorder="1"/>
    <xf numFmtId="2" fontId="0" fillId="0" borderId="2" xfId="0" applyNumberFormat="1" applyBorder="1"/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topLeftCell="A13" workbookViewId="0">
      <selection activeCell="J32" sqref="J32"/>
    </sheetView>
  </sheetViews>
  <sheetFormatPr defaultColWidth="11.42578125" defaultRowHeight="15" x14ac:dyDescent="0.25"/>
  <cols>
    <col min="1" max="2" width="11.42578125" style="12"/>
    <col min="3" max="3" width="13.85546875" style="12" customWidth="1"/>
    <col min="4" max="7" width="11.42578125" style="12"/>
    <col min="8" max="8" width="14" style="12" bestFit="1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0" x14ac:dyDescent="0.25">
      <c r="A1" s="12" t="s">
        <v>39</v>
      </c>
      <c r="B1" s="12" t="s">
        <v>40</v>
      </c>
      <c r="C1" s="12" t="s">
        <v>30</v>
      </c>
      <c r="D1" s="23" t="s">
        <v>41</v>
      </c>
    </row>
    <row r="3" spans="1:10" x14ac:dyDescent="0.25">
      <c r="D3" s="12" t="s">
        <v>0</v>
      </c>
    </row>
    <row r="4" spans="1:10" x14ac:dyDescent="0.25">
      <c r="B4" s="20" t="s">
        <v>6</v>
      </c>
      <c r="C4" s="20" t="s">
        <v>7</v>
      </c>
      <c r="D4" s="7" t="s">
        <v>2</v>
      </c>
      <c r="E4" s="7" t="s">
        <v>1</v>
      </c>
      <c r="F4" s="7" t="s">
        <v>4</v>
      </c>
      <c r="G4" s="7" t="s">
        <v>26</v>
      </c>
      <c r="H4" s="7" t="s">
        <v>3</v>
      </c>
      <c r="I4" s="7" t="s">
        <v>28</v>
      </c>
      <c r="J4" s="7" t="s">
        <v>5</v>
      </c>
    </row>
    <row r="5" spans="1:10" x14ac:dyDescent="0.25">
      <c r="B5" s="7" t="s">
        <v>43</v>
      </c>
      <c r="C5" s="7" t="s">
        <v>39</v>
      </c>
      <c r="D5" s="7">
        <v>0.10154000000000001</v>
      </c>
      <c r="E5" s="7">
        <v>21.873159999999999</v>
      </c>
      <c r="F5" s="7">
        <v>31.553360000000001</v>
      </c>
      <c r="G5" s="7">
        <v>16.514109999999999</v>
      </c>
      <c r="H5" s="7">
        <v>0.63911700000000005</v>
      </c>
      <c r="I5" s="7">
        <v>11.811199999999999</v>
      </c>
      <c r="J5" s="7">
        <f>SUM(D5:I5)</f>
        <v>82.492486999999997</v>
      </c>
    </row>
    <row r="6" spans="1:10" x14ac:dyDescent="0.25">
      <c r="B6" s="7" t="s">
        <v>44</v>
      </c>
      <c r="C6" s="7" t="s">
        <v>39</v>
      </c>
      <c r="D6" s="7">
        <v>0.140678</v>
      </c>
      <c r="E6" s="7">
        <v>22.117850000000001</v>
      </c>
      <c r="F6" s="7">
        <v>31.50215</v>
      </c>
      <c r="G6" s="7">
        <v>17.19454</v>
      </c>
      <c r="H6" s="7">
        <v>0.78069699999999997</v>
      </c>
      <c r="I6" s="7">
        <v>11.162649999999999</v>
      </c>
      <c r="J6" s="7">
        <f t="shared" ref="J6:J14" si="0">SUM(D6:I6)</f>
        <v>82.898565000000005</v>
      </c>
    </row>
    <row r="7" spans="1:10" x14ac:dyDescent="0.25">
      <c r="B7" s="7" t="s">
        <v>45</v>
      </c>
      <c r="C7" s="7" t="s">
        <v>39</v>
      </c>
      <c r="D7" s="7">
        <v>0.129054</v>
      </c>
      <c r="E7" s="7">
        <v>21.855129999999999</v>
      </c>
      <c r="F7" s="7">
        <v>31.454440000000002</v>
      </c>
      <c r="G7" s="7">
        <v>16.152069999999998</v>
      </c>
      <c r="H7" s="7">
        <v>0.81685099999999999</v>
      </c>
      <c r="I7" s="7">
        <v>12.31274</v>
      </c>
      <c r="J7" s="7">
        <f t="shared" si="0"/>
        <v>82.720285000000004</v>
      </c>
    </row>
    <row r="8" spans="1:10" x14ac:dyDescent="0.25">
      <c r="B8" s="7" t="s">
        <v>46</v>
      </c>
      <c r="C8" s="7" t="s">
        <v>39</v>
      </c>
      <c r="D8" s="7">
        <v>0.29391899999999999</v>
      </c>
      <c r="E8" s="7">
        <v>21.836110000000001</v>
      </c>
      <c r="F8" s="7">
        <v>31.329550000000001</v>
      </c>
      <c r="G8" s="7">
        <v>17.209959999999999</v>
      </c>
      <c r="H8" s="7">
        <v>0.42576799999999998</v>
      </c>
      <c r="I8" s="7">
        <v>10.873570000000001</v>
      </c>
      <c r="J8" s="7">
        <f t="shared" si="0"/>
        <v>81.968877000000006</v>
      </c>
    </row>
    <row r="9" spans="1:10" x14ac:dyDescent="0.25">
      <c r="B9" s="7" t="s">
        <v>47</v>
      </c>
      <c r="C9" s="7" t="s">
        <v>39</v>
      </c>
      <c r="D9" s="7">
        <v>0.35777900000000001</v>
      </c>
      <c r="E9" s="7">
        <v>21.98302</v>
      </c>
      <c r="F9" s="7">
        <v>31.396529999999998</v>
      </c>
      <c r="G9" s="7">
        <v>15.68383</v>
      </c>
      <c r="H9" s="7">
        <v>0.496201</v>
      </c>
      <c r="I9" s="7">
        <v>12.60613</v>
      </c>
      <c r="J9" s="7">
        <f t="shared" si="0"/>
        <v>82.52349000000001</v>
      </c>
    </row>
    <row r="10" spans="1:10" x14ac:dyDescent="0.25">
      <c r="B10" s="7" t="s">
        <v>48</v>
      </c>
      <c r="C10" s="7" t="s">
        <v>39</v>
      </c>
      <c r="D10" s="7">
        <v>0.360402</v>
      </c>
      <c r="E10" s="7">
        <v>22.155529999999999</v>
      </c>
      <c r="F10" s="7">
        <v>31.520140000000001</v>
      </c>
      <c r="G10" s="7">
        <v>16.042719999999999</v>
      </c>
      <c r="H10" s="7">
        <v>0.34969800000000001</v>
      </c>
      <c r="I10" s="7">
        <v>12.261939999999999</v>
      </c>
      <c r="J10" s="7">
        <f t="shared" si="0"/>
        <v>82.690430000000006</v>
      </c>
    </row>
    <row r="11" spans="1:10" x14ac:dyDescent="0.25">
      <c r="B11" s="7" t="s">
        <v>49</v>
      </c>
      <c r="C11" s="7" t="s">
        <v>39</v>
      </c>
      <c r="D11" s="7">
        <v>0.30928499999999998</v>
      </c>
      <c r="E11" s="7">
        <v>21.870819999999998</v>
      </c>
      <c r="F11" s="7">
        <v>31.282509999999998</v>
      </c>
      <c r="G11" s="7">
        <v>16.54692</v>
      </c>
      <c r="H11" s="7">
        <v>0.32524500000000001</v>
      </c>
      <c r="I11" s="7">
        <v>11.968680000000001</v>
      </c>
      <c r="J11" s="7">
        <f t="shared" si="0"/>
        <v>82.303460000000001</v>
      </c>
    </row>
    <row r="12" spans="1:10" x14ac:dyDescent="0.25">
      <c r="B12" s="7" t="s">
        <v>50</v>
      </c>
      <c r="C12" s="7" t="s">
        <v>39</v>
      </c>
      <c r="D12" s="7">
        <v>0.25212000000000001</v>
      </c>
      <c r="E12" s="7">
        <v>22.59375</v>
      </c>
      <c r="F12" s="7">
        <v>31.93028</v>
      </c>
      <c r="G12" s="7">
        <v>17.486899999999999</v>
      </c>
      <c r="H12" s="7">
        <v>0.26024199999999997</v>
      </c>
      <c r="I12" s="7">
        <v>10.919560000000001</v>
      </c>
      <c r="J12" s="7">
        <f t="shared" si="0"/>
        <v>83.442852000000002</v>
      </c>
    </row>
    <row r="13" spans="1:10" ht="15.75" thickBot="1" x14ac:dyDescent="0.3">
      <c r="B13" s="7" t="s">
        <v>51</v>
      </c>
      <c r="C13" s="7" t="s">
        <v>39</v>
      </c>
      <c r="D13" s="7">
        <v>0.116913</v>
      </c>
      <c r="E13" s="7">
        <v>22.158239999999999</v>
      </c>
      <c r="F13" s="7">
        <v>31.332899999999999</v>
      </c>
      <c r="G13" s="7">
        <v>18.598479999999999</v>
      </c>
      <c r="H13" s="7">
        <v>0.25103799999999998</v>
      </c>
      <c r="I13" s="7">
        <v>9.7488659999999996</v>
      </c>
      <c r="J13" s="7">
        <f t="shared" si="0"/>
        <v>82.206436999999994</v>
      </c>
    </row>
    <row r="14" spans="1:10" x14ac:dyDescent="0.25">
      <c r="B14" s="13" t="s">
        <v>8</v>
      </c>
      <c r="C14" s="14"/>
      <c r="D14" s="14">
        <f t="shared" ref="D14:J14" si="1">AVERAGE(D5:D13)</f>
        <v>0.22907666666666668</v>
      </c>
      <c r="E14" s="14">
        <f t="shared" si="1"/>
        <v>22.049290000000003</v>
      </c>
      <c r="F14" s="14">
        <f t="shared" si="1"/>
        <v>31.477984444444449</v>
      </c>
      <c r="G14" s="14">
        <f t="shared" si="1"/>
        <v>16.825503333333334</v>
      </c>
      <c r="H14" s="14">
        <f t="shared" si="1"/>
        <v>0.48276188888888899</v>
      </c>
      <c r="I14" s="14">
        <f t="shared" si="1"/>
        <v>11.518370666666666</v>
      </c>
      <c r="J14" s="7">
        <f t="shared" si="0"/>
        <v>82.582987000000003</v>
      </c>
    </row>
    <row r="15" spans="1:10" x14ac:dyDescent="0.25">
      <c r="B15" s="7" t="s">
        <v>9</v>
      </c>
      <c r="D15" s="12">
        <f t="shared" ref="D15:J15" si="2">STDEV(D5:D13)</f>
        <v>0.1070307674806642</v>
      </c>
      <c r="E15" s="12">
        <f t="shared" si="2"/>
        <v>0.24359368167093345</v>
      </c>
      <c r="F15" s="12">
        <f t="shared" si="2"/>
        <v>0.19400242106164012</v>
      </c>
      <c r="G15" s="12">
        <f t="shared" si="2"/>
        <v>0.89506574368869651</v>
      </c>
      <c r="H15" s="12">
        <f t="shared" si="2"/>
        <v>0.21621324221959901</v>
      </c>
      <c r="I15" s="12">
        <f t="shared" si="2"/>
        <v>0.91430929838539865</v>
      </c>
      <c r="J15" s="12">
        <f t="shared" si="2"/>
        <v>0.42984568636604997</v>
      </c>
    </row>
    <row r="17" spans="2:10" x14ac:dyDescent="0.25">
      <c r="J17" s="23"/>
    </row>
    <row r="18" spans="2:10" ht="15.75" thickBot="1" x14ac:dyDescent="0.3">
      <c r="B18" s="1" t="s">
        <v>0</v>
      </c>
      <c r="C18" s="1" t="s">
        <v>10</v>
      </c>
      <c r="D18" s="1" t="s">
        <v>11</v>
      </c>
      <c r="E18" s="1" t="s">
        <v>12</v>
      </c>
      <c r="F18" s="1" t="s">
        <v>13</v>
      </c>
      <c r="G18" s="1" t="s">
        <v>14</v>
      </c>
      <c r="H18" s="1" t="s">
        <v>15</v>
      </c>
      <c r="I18" s="16"/>
    </row>
    <row r="19" spans="2:10" x14ac:dyDescent="0.25">
      <c r="B19" s="21" t="s">
        <v>27</v>
      </c>
      <c r="C19" s="22">
        <v>0</v>
      </c>
      <c r="D19" s="22">
        <v>60.08</v>
      </c>
      <c r="E19" s="2">
        <f t="shared" ref="E19" si="3">C19/D19</f>
        <v>0</v>
      </c>
      <c r="F19" s="2">
        <f t="shared" ref="F19" si="4">2*E19</f>
        <v>0</v>
      </c>
      <c r="G19" s="2">
        <f>F19*$D$34</f>
        <v>0</v>
      </c>
      <c r="H19" s="22">
        <f t="shared" ref="H19" si="5">G19/2</f>
        <v>0</v>
      </c>
      <c r="I19" s="16"/>
    </row>
    <row r="20" spans="2:10" ht="15.75" x14ac:dyDescent="0.3">
      <c r="B20" s="3" t="s">
        <v>16</v>
      </c>
      <c r="C20" s="4">
        <f>E14</f>
        <v>22.049290000000003</v>
      </c>
      <c r="D20" s="4">
        <v>101.94</v>
      </c>
      <c r="E20" s="3">
        <f t="shared" ref="E20:E28" si="6">C20/D20</f>
        <v>0.21629674318226411</v>
      </c>
      <c r="F20" s="3">
        <f t="shared" ref="F20" si="7">3*E20</f>
        <v>0.64889022954679232</v>
      </c>
      <c r="G20" s="2">
        <f>F20*$D$34</f>
        <v>1.4954769238911143</v>
      </c>
      <c r="H20" s="4">
        <f t="shared" ref="H20" si="8">G20*2/3</f>
        <v>0.9969846159274095</v>
      </c>
      <c r="I20" s="17"/>
    </row>
    <row r="21" spans="2:10" x14ac:dyDescent="0.25">
      <c r="B21" s="3" t="s">
        <v>28</v>
      </c>
      <c r="C21" s="4">
        <v>11.52</v>
      </c>
      <c r="D21" s="4">
        <v>71.849999999999994</v>
      </c>
      <c r="E21" s="3">
        <f t="shared" si="6"/>
        <v>0.16033402922755741</v>
      </c>
      <c r="F21" s="3">
        <f t="shared" ref="F21" si="9">E21*1</f>
        <v>0.16033402922755741</v>
      </c>
      <c r="G21" s="2">
        <f>F21*$D$34</f>
        <v>0.36951679946200361</v>
      </c>
      <c r="H21" s="4">
        <f t="shared" ref="H21" si="10">G21</f>
        <v>0.36951679946200361</v>
      </c>
      <c r="I21" s="17"/>
    </row>
    <row r="22" spans="2:10" x14ac:dyDescent="0.25">
      <c r="B22" s="3" t="s">
        <v>26</v>
      </c>
      <c r="C22" s="4">
        <f>G14</f>
        <v>16.825503333333334</v>
      </c>
      <c r="D22" s="4">
        <v>70.94</v>
      </c>
      <c r="E22" s="3">
        <f t="shared" si="6"/>
        <v>0.23717935344422517</v>
      </c>
      <c r="F22" s="3">
        <f t="shared" ref="F22:F27" si="11">E22*1</f>
        <v>0.23717935344422517</v>
      </c>
      <c r="G22" s="2">
        <f t="shared" ref="G22:G28" si="12">F22*$D$34</f>
        <v>0.54661980370236962</v>
      </c>
      <c r="H22" s="4">
        <f t="shared" ref="H22:H25" si="13">G22</f>
        <v>0.54661980370236962</v>
      </c>
      <c r="I22" s="17"/>
    </row>
    <row r="23" spans="2:10" x14ac:dyDescent="0.25">
      <c r="B23" s="3" t="s">
        <v>2</v>
      </c>
      <c r="C23" s="4">
        <f>D14</f>
        <v>0.22907666666666668</v>
      </c>
      <c r="D23" s="5">
        <v>40.311399999999999</v>
      </c>
      <c r="E23" s="3">
        <f t="shared" si="6"/>
        <v>5.6826770260191084E-3</v>
      </c>
      <c r="F23" s="3">
        <f t="shared" si="11"/>
        <v>5.6826770260191084E-3</v>
      </c>
      <c r="G23" s="2">
        <f t="shared" si="12"/>
        <v>1.3096687192028274E-2</v>
      </c>
      <c r="H23" s="4">
        <f t="shared" si="13"/>
        <v>1.3096687192028274E-2</v>
      </c>
      <c r="I23" s="17"/>
    </row>
    <row r="24" spans="2:10" x14ac:dyDescent="0.25">
      <c r="B24" s="3" t="s">
        <v>3</v>
      </c>
      <c r="C24" s="4">
        <f>H14</f>
        <v>0.48276188888888899</v>
      </c>
      <c r="D24" s="5">
        <v>56.08</v>
      </c>
      <c r="E24" s="3">
        <f t="shared" si="6"/>
        <v>8.6084502298304031E-3</v>
      </c>
      <c r="F24" s="3">
        <f t="shared" si="11"/>
        <v>8.6084502298304031E-3</v>
      </c>
      <c r="G24" s="2">
        <f>F24*$D$34</f>
        <v>1.9839624766993327E-2</v>
      </c>
      <c r="H24" s="4">
        <f t="shared" si="13"/>
        <v>1.9839624766993327E-2</v>
      </c>
      <c r="I24" s="17"/>
    </row>
    <row r="25" spans="2:10" x14ac:dyDescent="0.25">
      <c r="B25" s="3" t="s">
        <v>29</v>
      </c>
      <c r="C25" s="4">
        <v>1.2999999999999999E-2</v>
      </c>
      <c r="D25" s="5">
        <v>81.38</v>
      </c>
      <c r="E25" s="3">
        <f t="shared" si="6"/>
        <v>1.5974440894568691E-4</v>
      </c>
      <c r="F25" s="3">
        <f t="shared" si="11"/>
        <v>1.5974440894568691E-4</v>
      </c>
      <c r="G25" s="2">
        <f t="shared" si="12"/>
        <v>3.6815792012425899E-4</v>
      </c>
      <c r="H25" s="4">
        <f t="shared" si="13"/>
        <v>3.6815792012425899E-4</v>
      </c>
      <c r="I25" s="17"/>
    </row>
    <row r="26" spans="2:10" x14ac:dyDescent="0.25">
      <c r="B26" s="3" t="s">
        <v>42</v>
      </c>
      <c r="C26" s="4">
        <v>0</v>
      </c>
      <c r="D26" s="4">
        <v>25.011582000000001</v>
      </c>
      <c r="E26" s="3">
        <f t="shared" si="6"/>
        <v>0</v>
      </c>
      <c r="F26" s="3">
        <f>E26*1</f>
        <v>0</v>
      </c>
      <c r="G26" s="2">
        <f t="shared" si="12"/>
        <v>0</v>
      </c>
      <c r="H26" s="4">
        <f>G26</f>
        <v>0</v>
      </c>
      <c r="I26" s="17"/>
    </row>
    <row r="27" spans="2:10" ht="15.75" x14ac:dyDescent="0.3">
      <c r="B27" s="3" t="s">
        <v>17</v>
      </c>
      <c r="C27" s="4">
        <v>15.63</v>
      </c>
      <c r="D27" s="5">
        <v>18.015000000000001</v>
      </c>
      <c r="E27" s="3">
        <f t="shared" si="6"/>
        <v>0.86761032472939215</v>
      </c>
      <c r="F27" s="3">
        <f t="shared" si="11"/>
        <v>0.86761032472939215</v>
      </c>
      <c r="G27" s="2">
        <f t="shared" si="12"/>
        <v>1.9995542550682193</v>
      </c>
      <c r="H27" s="4">
        <f t="shared" ref="H27" si="14">2*G27</f>
        <v>3.9991085101364385</v>
      </c>
      <c r="I27" s="17"/>
    </row>
    <row r="28" spans="2:10" ht="15.75" x14ac:dyDescent="0.3">
      <c r="B28" s="3" t="s">
        <v>18</v>
      </c>
      <c r="C28" s="4">
        <f>F14</f>
        <v>31.477984444444449</v>
      </c>
      <c r="D28" s="4">
        <v>141.94</v>
      </c>
      <c r="E28" s="3">
        <f t="shared" si="6"/>
        <v>0.22176965227874065</v>
      </c>
      <c r="F28" s="3">
        <f>5*E28</f>
        <v>1.1088482613937032</v>
      </c>
      <c r="G28" s="2">
        <f t="shared" si="12"/>
        <v>2.5555277479971461</v>
      </c>
      <c r="H28" s="4">
        <f>G28*2/5</f>
        <v>1.0222110991988584</v>
      </c>
      <c r="I28" s="18"/>
    </row>
    <row r="29" spans="2:10" x14ac:dyDescent="0.25">
      <c r="B29" s="6" t="s">
        <v>19</v>
      </c>
      <c r="C29" s="15">
        <f>SUM(C20:C28)</f>
        <v>98.22761633333333</v>
      </c>
      <c r="D29" s="7"/>
      <c r="E29" s="7"/>
      <c r="F29" s="3">
        <f>SUM(F19:F28)</f>
        <v>3.0373130700064657</v>
      </c>
      <c r="G29" s="7"/>
      <c r="H29" s="7"/>
      <c r="I29" s="7"/>
    </row>
    <row r="32" spans="2:10" x14ac:dyDescent="0.25">
      <c r="B32" s="9" t="s">
        <v>20</v>
      </c>
      <c r="C32" s="10"/>
      <c r="D32" s="11">
        <v>7</v>
      </c>
    </row>
    <row r="33" spans="1:9" x14ac:dyDescent="0.25">
      <c r="B33" s="10"/>
      <c r="C33" s="10"/>
      <c r="D33" s="10"/>
    </row>
    <row r="34" spans="1:9" x14ac:dyDescent="0.25">
      <c r="B34" s="10" t="s">
        <v>21</v>
      </c>
      <c r="C34" s="10"/>
      <c r="D34" s="10">
        <f>D32/F29</f>
        <v>2.3046685799778612</v>
      </c>
    </row>
    <row r="38" spans="1:9" ht="21.75" x14ac:dyDescent="0.35">
      <c r="B38" s="8" t="s">
        <v>22</v>
      </c>
      <c r="C38" s="7"/>
      <c r="D38" s="19" t="s">
        <v>52</v>
      </c>
      <c r="I38" s="23"/>
    </row>
    <row r="39" spans="1:9" ht="21.75" x14ac:dyDescent="0.35">
      <c r="B39" s="8" t="s">
        <v>23</v>
      </c>
      <c r="C39" s="7"/>
      <c r="D39" s="19" t="s">
        <v>53</v>
      </c>
    </row>
    <row r="47" spans="1:9" x14ac:dyDescent="0.25">
      <c r="A47" s="7" t="s">
        <v>31</v>
      </c>
      <c r="B47" s="7"/>
      <c r="C47" s="7"/>
      <c r="D47" s="7"/>
    </row>
    <row r="48" spans="1:9" x14ac:dyDescent="0.25">
      <c r="A48" s="7" t="s">
        <v>24</v>
      </c>
    </row>
    <row r="50" spans="1:1" x14ac:dyDescent="0.25">
      <c r="A50" s="7" t="s">
        <v>25</v>
      </c>
    </row>
    <row r="51" spans="1:1" x14ac:dyDescent="0.25">
      <c r="A51" s="7" t="s">
        <v>32</v>
      </c>
    </row>
    <row r="52" spans="1:1" x14ac:dyDescent="0.25">
      <c r="A52" s="7" t="s">
        <v>33</v>
      </c>
    </row>
    <row r="53" spans="1:1" x14ac:dyDescent="0.25">
      <c r="A53" s="7" t="s">
        <v>34</v>
      </c>
    </row>
    <row r="54" spans="1:1" x14ac:dyDescent="0.25">
      <c r="A54" s="7" t="s">
        <v>35</v>
      </c>
    </row>
    <row r="55" spans="1:1" x14ac:dyDescent="0.25">
      <c r="A55" s="7" t="s">
        <v>36</v>
      </c>
    </row>
    <row r="56" spans="1:1" x14ac:dyDescent="0.25">
      <c r="A56" s="7" t="s">
        <v>37</v>
      </c>
    </row>
    <row r="57" spans="1:1" x14ac:dyDescent="0.25">
      <c r="A57" s="7" t="s">
        <v>38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R100209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sophos</cp:lastModifiedBy>
  <cp:lastPrinted>2013-05-31T00:23:49Z</cp:lastPrinted>
  <dcterms:created xsi:type="dcterms:W3CDTF">2013-02-13T18:48:10Z</dcterms:created>
  <dcterms:modified xsi:type="dcterms:W3CDTF">2018-08-08T08:50:44Z</dcterms:modified>
</cp:coreProperties>
</file>