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90" yWindow="255" windowWidth="18195" windowHeight="83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56" i="1" l="1"/>
  <c r="L52" i="1"/>
  <c r="L54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38" i="1"/>
  <c r="D37" i="1" l="1"/>
  <c r="E37" i="1" s="1"/>
  <c r="D42" i="1"/>
  <c r="E42" i="1" s="1"/>
  <c r="B41" i="1"/>
  <c r="B44" i="1" s="1"/>
  <c r="B35" i="1"/>
  <c r="D35" i="1" s="1"/>
  <c r="E35" i="1" s="1"/>
  <c r="B31" i="1"/>
  <c r="B27" i="1"/>
  <c r="D27" i="1" s="1"/>
  <c r="E27" i="1" s="1"/>
  <c r="C31" i="1"/>
  <c r="C33" i="1"/>
  <c r="C32" i="1"/>
  <c r="C29" i="1"/>
  <c r="D31" i="1"/>
  <c r="E31" i="1" s="1"/>
  <c r="C30" i="1"/>
  <c r="D20" i="1"/>
  <c r="E20" i="1"/>
  <c r="B26" i="1" s="1"/>
  <c r="F20" i="1"/>
  <c r="G20" i="1"/>
  <c r="B34" i="1" s="1"/>
  <c r="D34" i="1" s="1"/>
  <c r="E34" i="1" s="1"/>
  <c r="H20" i="1"/>
  <c r="B36" i="1" s="1"/>
  <c r="D36" i="1" s="1"/>
  <c r="E36" i="1" s="1"/>
  <c r="I20" i="1"/>
  <c r="B39" i="1" s="1"/>
  <c r="D39" i="1" s="1"/>
  <c r="E39" i="1" s="1"/>
  <c r="J20" i="1"/>
  <c r="B28" i="1" s="1"/>
  <c r="D28" i="1" s="1"/>
  <c r="E28" i="1" s="1"/>
  <c r="K20" i="1"/>
  <c r="B30" i="1" s="1"/>
  <c r="D30" i="1" s="1"/>
  <c r="E30" i="1" s="1"/>
  <c r="L20" i="1"/>
  <c r="B32" i="1" s="1"/>
  <c r="D32" i="1" s="1"/>
  <c r="E32" i="1" s="1"/>
  <c r="M20" i="1"/>
  <c r="B33" i="1" s="1"/>
  <c r="D33" i="1" s="1"/>
  <c r="E33" i="1" s="1"/>
  <c r="N20" i="1"/>
  <c r="O20" i="1"/>
  <c r="B29" i="1" s="1"/>
  <c r="D29" i="1" s="1"/>
  <c r="E29" i="1" s="1"/>
  <c r="P20" i="1"/>
  <c r="Q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C21" i="1"/>
  <c r="C20" i="1"/>
  <c r="B40" i="1" s="1"/>
  <c r="D40" i="1" s="1"/>
  <c r="E40" i="1" s="1"/>
  <c r="D41" i="1"/>
  <c r="E41" i="1" s="1"/>
  <c r="E38" i="1"/>
  <c r="B43" i="1" l="1"/>
  <c r="B45" i="1" s="1"/>
  <c r="D26" i="1"/>
  <c r="E26" i="1" s="1"/>
  <c r="E44" i="1"/>
  <c r="E43" i="1" l="1"/>
  <c r="E45" i="1" s="1"/>
  <c r="D52" i="1" s="1"/>
  <c r="F29" i="1" l="1"/>
  <c r="G29" i="1" s="1"/>
  <c r="F30" i="1"/>
  <c r="G30" i="1" s="1"/>
  <c r="F34" i="1"/>
  <c r="G34" i="1" s="1"/>
  <c r="F35" i="1"/>
  <c r="G35" i="1" s="1"/>
  <c r="F40" i="1"/>
  <c r="G40" i="1" s="1"/>
  <c r="F41" i="1"/>
  <c r="G41" i="1" s="1"/>
  <c r="F28" i="1"/>
  <c r="G28" i="1" s="1"/>
  <c r="F31" i="1"/>
  <c r="G31" i="1" s="1"/>
  <c r="F33" i="1"/>
  <c r="G33" i="1" s="1"/>
  <c r="F39" i="1"/>
  <c r="G39" i="1" s="1"/>
  <c r="F27" i="1"/>
  <c r="G27" i="1" s="1"/>
  <c r="F42" i="1"/>
  <c r="G42" i="1" s="1"/>
  <c r="F32" i="1"/>
  <c r="G32" i="1" s="1"/>
  <c r="F36" i="1"/>
  <c r="G36" i="1" s="1"/>
  <c r="F37" i="1"/>
  <c r="G37" i="1" s="1"/>
  <c r="K31" i="1" s="1"/>
  <c r="F26" i="1"/>
  <c r="G26" i="1" s="1"/>
  <c r="K29" i="1" l="1"/>
  <c r="K30" i="1"/>
  <c r="K28" i="1"/>
</calcChain>
</file>

<file path=xl/sharedStrings.xml><?xml version="1.0" encoding="utf-8"?>
<sst xmlns="http://schemas.openxmlformats.org/spreadsheetml/2006/main" count="111" uniqueCount="63">
  <si>
    <t>Fit Calulator with Cl and F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</si>
  <si>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</si>
  <si>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</si>
  <si>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</si>
  <si>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</si>
  <si>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</si>
  <si>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</si>
  <si>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</si>
  <si>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Al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</si>
  <si>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Y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</si>
  <si>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Gd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</si>
  <si>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t>MnO</t>
  </si>
  <si>
    <t>CuO</t>
  </si>
  <si>
    <t>CaO</t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</si>
  <si>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</si>
  <si>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O-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</si>
  <si>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</si>
  <si>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r>
      <t>As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</si>
  <si>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t>Cl</t>
  </si>
  <si>
    <t>F</t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</si>
  <si>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</si>
  <si>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</si>
  <si>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</si>
  <si>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</si>
  <si>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</si>
  <si>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</si>
  <si>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</si>
  <si>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Stan Evans - 8 August 2008</t>
  </si>
  <si>
    <t>Point#</t>
  </si>
  <si>
    <t>Comment</t>
  </si>
  <si>
    <t>As2O5</t>
  </si>
  <si>
    <t>Y2O3</t>
  </si>
  <si>
    <t>Al2O3</t>
  </si>
  <si>
    <t>P2O5</t>
  </si>
  <si>
    <t>Gd2O3</t>
  </si>
  <si>
    <t>Dy2O3</t>
  </si>
  <si>
    <t>Er2O3</t>
  </si>
  <si>
    <t>Yb2O3</t>
  </si>
  <si>
    <t>Ho2O3</t>
  </si>
  <si>
    <t>Tb2O3</t>
  </si>
  <si>
    <t>Total</t>
  </si>
  <si>
    <t>Average</t>
  </si>
  <si>
    <t>Std dev</t>
  </si>
  <si>
    <t>Sample Description: R070649 (mixite group)</t>
  </si>
  <si>
    <r>
      <t>Dy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</si>
  <si>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Er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</si>
  <si>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Yb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</si>
  <si>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Ho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</si>
  <si>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Tb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</si>
  <si>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t xml:space="preserve">As + P = </t>
  </si>
  <si>
    <t xml:space="preserve">Cu + Ca = </t>
  </si>
  <si>
    <t xml:space="preserve">REE + Mn + Al = </t>
  </si>
  <si>
    <t>Empirical Formula</t>
  </si>
  <si>
    <t>Agardite-(Y)</t>
  </si>
  <si>
    <t>R070649-2</t>
  </si>
  <si>
    <r>
      <t>(Cu</t>
    </r>
    <r>
      <rPr>
        <vertAlign val="subscript"/>
        <sz val="11"/>
        <color theme="1"/>
        <rFont val="Calibri"/>
        <family val="2"/>
        <scheme val="minor"/>
      </rPr>
      <t>5.46</t>
    </r>
    <r>
      <rPr>
        <sz val="11"/>
        <color theme="1"/>
        <rFont val="Calibri"/>
        <family val="2"/>
        <scheme val="minor"/>
      </rPr>
      <t>Ca</t>
    </r>
    <r>
      <rPr>
        <vertAlign val="subscript"/>
        <sz val="11"/>
        <color theme="1"/>
        <rFont val="Calibri"/>
        <family val="2"/>
        <scheme val="minor"/>
      </rPr>
      <t>0.48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Σ=5.93</t>
    </r>
    <r>
      <rPr>
        <sz val="11"/>
        <color theme="1"/>
        <rFont val="Calibri"/>
        <family val="2"/>
        <scheme val="minor"/>
      </rPr>
      <t>(Y</t>
    </r>
    <r>
      <rPr>
        <vertAlign val="subscript"/>
        <sz val="11"/>
        <color theme="1"/>
        <rFont val="Calibri"/>
        <family val="2"/>
        <scheme val="minor"/>
      </rPr>
      <t>0.53</t>
    </r>
    <r>
      <rPr>
        <sz val="11"/>
        <color theme="1"/>
        <rFont val="Calibri"/>
        <family val="2"/>
        <scheme val="minor"/>
      </rPr>
      <t>Er</t>
    </r>
    <r>
      <rPr>
        <vertAlign val="subscript"/>
        <sz val="11"/>
        <color theme="1"/>
        <rFont val="Calibri"/>
        <family val="2"/>
        <scheme val="minor"/>
      </rPr>
      <t>0.02</t>
    </r>
    <r>
      <rPr>
        <sz val="11"/>
        <color theme="1"/>
        <rFont val="Calibri"/>
        <family val="2"/>
        <scheme val="minor"/>
      </rPr>
      <t>Dy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Yb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Ho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Al</t>
    </r>
    <r>
      <rPr>
        <vertAlign val="subscript"/>
        <sz val="11"/>
        <color theme="1"/>
        <rFont val="Calibri"/>
        <family val="2"/>
        <scheme val="minor"/>
      </rPr>
      <t>0.12</t>
    </r>
    <r>
      <rPr>
        <sz val="11"/>
        <color theme="1"/>
        <rFont val="Calibri"/>
        <family val="2"/>
        <scheme val="minor"/>
      </rPr>
      <t>Mn</t>
    </r>
    <r>
      <rPr>
        <vertAlign val="subscript"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Σ=0.72</t>
    </r>
    <r>
      <rPr>
        <sz val="11"/>
        <color theme="1"/>
        <rFont val="Calibri"/>
        <family val="2"/>
        <scheme val="minor"/>
      </rPr>
      <t>[(AsO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0.90</t>
    </r>
    <r>
      <rPr>
        <sz val="11"/>
        <color theme="1"/>
        <rFont val="Calibri"/>
        <family val="2"/>
        <scheme val="minor"/>
      </rPr>
      <t>+(PO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0.15</t>
    </r>
    <r>
      <rPr>
        <sz val="11"/>
        <color theme="1"/>
        <rFont val="Calibri"/>
        <family val="2"/>
        <scheme val="minor"/>
      </rPr>
      <t>)]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·3.14H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</si>
  <si>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 xml:space="preserve">H = </t>
  </si>
  <si>
    <t>O</t>
  </si>
  <si>
    <r>
      <t>(Cu</t>
    </r>
    <r>
      <rPr>
        <vertAlign val="subscript"/>
        <sz val="11"/>
        <color rgb="FF000000"/>
        <rFont val="Calibri"/>
        <family val="2"/>
        <scheme val="minor"/>
      </rPr>
      <t>5.46</t>
    </r>
    <r>
      <rPr>
        <sz val="11"/>
        <color rgb="FF000000"/>
        <rFont val="Calibri"/>
        <family val="2"/>
        <scheme val="minor"/>
      </rPr>
      <t>Ca</t>
    </r>
    <r>
      <rPr>
        <vertAlign val="subscript"/>
        <sz val="11"/>
        <color rgb="FF000000"/>
        <rFont val="Calibri"/>
        <family val="2"/>
        <scheme val="minor"/>
      </rPr>
      <t>0.20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Σ=5.66</t>
    </r>
    <r>
      <rPr>
        <sz val="11"/>
        <color rgb="FF000000"/>
        <rFont val="Calibri"/>
        <family val="2"/>
        <scheme val="minor"/>
      </rPr>
      <t>(Y</t>
    </r>
    <r>
      <rPr>
        <vertAlign val="subscript"/>
        <sz val="11"/>
        <color rgb="FF000000"/>
        <rFont val="Calibri"/>
        <family val="2"/>
        <scheme val="minor"/>
      </rPr>
      <t>0.53</t>
    </r>
    <r>
      <rPr>
        <sz val="11"/>
        <color rgb="FF000000"/>
        <rFont val="Calibri"/>
        <family val="2"/>
        <scheme val="minor"/>
      </rPr>
      <t>Er</t>
    </r>
    <r>
      <rPr>
        <vertAlign val="subscript"/>
        <sz val="11"/>
        <color rgb="FF000000"/>
        <rFont val="Calibri"/>
        <family val="2"/>
        <scheme val="minor"/>
      </rPr>
      <t>0.02</t>
    </r>
    <r>
      <rPr>
        <sz val="11"/>
        <color rgb="FF000000"/>
        <rFont val="Calibri"/>
        <family val="2"/>
        <scheme val="minor"/>
      </rPr>
      <t>Dy</t>
    </r>
    <r>
      <rPr>
        <vertAlign val="subscript"/>
        <sz val="11"/>
        <color rgb="FF000000"/>
        <rFont val="Calibri"/>
        <family val="2"/>
        <scheme val="minor"/>
      </rPr>
      <t>0.01</t>
    </r>
    <r>
      <rPr>
        <sz val="11"/>
        <color rgb="FF000000"/>
        <rFont val="Calibri"/>
        <family val="2"/>
        <scheme val="minor"/>
      </rPr>
      <t>Yb</t>
    </r>
    <r>
      <rPr>
        <vertAlign val="subscript"/>
        <sz val="11"/>
        <color rgb="FF000000"/>
        <rFont val="Calibri"/>
        <family val="2"/>
        <scheme val="minor"/>
      </rPr>
      <t>0.01</t>
    </r>
    <r>
      <rPr>
        <sz val="11"/>
        <color rgb="FF000000"/>
        <rFont val="Calibri"/>
        <family val="2"/>
        <scheme val="minor"/>
      </rPr>
      <t>Ho</t>
    </r>
    <r>
      <rPr>
        <vertAlign val="subscript"/>
        <sz val="11"/>
        <color rgb="FF000000"/>
        <rFont val="Calibri"/>
        <family val="2"/>
        <scheme val="minor"/>
      </rPr>
      <t>0.01</t>
    </r>
    <r>
      <rPr>
        <sz val="11"/>
        <color rgb="FF000000"/>
        <rFont val="Calibri"/>
        <family val="2"/>
        <scheme val="minor"/>
      </rPr>
      <t>Ca</t>
    </r>
    <r>
      <rPr>
        <vertAlign val="subscript"/>
        <sz val="11"/>
        <color rgb="FF000000"/>
        <rFont val="Calibri"/>
        <family val="2"/>
        <scheme val="minor"/>
      </rPr>
      <t>0.28</t>
    </r>
    <r>
      <rPr>
        <sz val="11"/>
        <color rgb="FF000000"/>
        <rFont val="Calibri"/>
        <family val="2"/>
        <scheme val="minor"/>
      </rPr>
      <t>Al</t>
    </r>
    <r>
      <rPr>
        <vertAlign val="subscript"/>
        <sz val="11"/>
        <color rgb="FF000000"/>
        <rFont val="Calibri"/>
        <family val="2"/>
        <scheme val="minor"/>
      </rPr>
      <t>0.12</t>
    </r>
    <r>
      <rPr>
        <sz val="11"/>
        <color rgb="FF000000"/>
        <rFont val="Calibri"/>
        <family val="2"/>
        <scheme val="minor"/>
      </rPr>
      <t>Mn</t>
    </r>
    <r>
      <rPr>
        <vertAlign val="subscript"/>
        <sz val="11"/>
        <color rgb="FF000000"/>
        <rFont val="Calibri"/>
        <family val="2"/>
        <scheme val="minor"/>
      </rPr>
      <t>0.01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Σ=1.00</t>
    </r>
    <r>
      <rPr>
        <sz val="11"/>
        <color rgb="FF000000"/>
        <rFont val="Calibri"/>
        <family val="2"/>
        <scheme val="minor"/>
      </rPr>
      <t>[(AsO</t>
    </r>
    <r>
      <rPr>
        <vertAlign val="subscript"/>
        <sz val="11"/>
        <color rgb="FF000000"/>
        <rFont val="Calibri"/>
        <family val="2"/>
        <scheme val="minor"/>
      </rPr>
      <t>4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0.90</t>
    </r>
    <r>
      <rPr>
        <sz val="11"/>
        <color rgb="FF000000"/>
        <rFont val="Calibri"/>
        <family val="2"/>
        <scheme val="minor"/>
      </rPr>
      <t>+(PO</t>
    </r>
    <r>
      <rPr>
        <vertAlign val="subscript"/>
        <sz val="11"/>
        <color rgb="FF000000"/>
        <rFont val="Calibri"/>
        <family val="2"/>
        <scheme val="minor"/>
      </rPr>
      <t>4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0.15</t>
    </r>
    <r>
      <rPr>
        <sz val="11"/>
        <color rgb="FF000000"/>
        <rFont val="Calibri"/>
        <family val="2"/>
        <scheme val="minor"/>
      </rPr>
      <t>)]</t>
    </r>
    <r>
      <rPr>
        <vertAlign val="sub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>(OH)</t>
    </r>
    <r>
      <rPr>
        <vertAlign val="subscript"/>
        <sz val="11"/>
        <color rgb="FF000000"/>
        <rFont val="Calibri"/>
        <family val="2"/>
        <scheme val="minor"/>
      </rPr>
      <t>6</t>
    </r>
    <r>
      <rPr>
        <sz val="11"/>
        <color rgb="FF000000"/>
        <rFont val="Calibri"/>
        <family val="2"/>
        <scheme val="minor"/>
      </rPr>
      <t>·3.14H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</si>
  <si>
    <t>Checking charge balance</t>
  </si>
  <si>
    <t>(Charge balanced)</t>
  </si>
  <si>
    <r>
      <t>Cu</t>
    </r>
    <r>
      <rPr>
        <vertAlign val="superscript"/>
        <sz val="10"/>
        <rFont val="Arial"/>
        <family val="2"/>
      </rPr>
      <t>2+</t>
    </r>
    <r>
      <rPr>
        <vertAlign val="subscript"/>
        <sz val="10"/>
        <rFont val="Arial"/>
        <family val="2"/>
      </rPr>
      <t>6</t>
    </r>
    <r>
      <rPr>
        <sz val="10"/>
        <rFont val="Arial"/>
        <family val="2"/>
      </rPr>
      <t>Y(AsO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(OH)</t>
    </r>
    <r>
      <rPr>
        <vertAlign val="subscript"/>
        <sz val="10"/>
        <rFont val="Arial"/>
        <family val="2"/>
      </rPr>
      <t>6</t>
    </r>
    <r>
      <rPr>
        <sz val="10"/>
        <rFont val="Arial"/>
        <family val="2"/>
      </rPr>
      <t>·3H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</si>
  <si>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t>(Cu</t>
    </r>
    <r>
      <rPr>
        <vertAlign val="subscript"/>
        <sz val="11"/>
        <color rgb="FF000000"/>
        <rFont val="Calibri"/>
        <family val="2"/>
        <scheme val="minor"/>
      </rPr>
      <t>5.33</t>
    </r>
    <r>
      <rPr>
        <sz val="11"/>
        <color rgb="FF000000"/>
        <rFont val="Calibri"/>
        <family val="2"/>
        <scheme val="minor"/>
      </rPr>
      <t>Al</t>
    </r>
    <r>
      <rPr>
        <vertAlign val="subscript"/>
        <sz val="11"/>
        <color rgb="FF000000"/>
        <rFont val="Calibri"/>
        <family val="2"/>
        <scheme val="minor"/>
      </rPr>
      <t>0.12</t>
    </r>
    <r>
      <rPr>
        <sz val="11"/>
        <color rgb="FF000000"/>
        <rFont val="Calibri"/>
        <family val="2"/>
        <scheme val="minor"/>
      </rPr>
      <t>Ca</t>
    </r>
    <r>
      <rPr>
        <vertAlign val="subscript"/>
        <sz val="11"/>
        <color rgb="FF000000"/>
        <rFont val="Calibri"/>
        <family val="2"/>
        <scheme val="minor"/>
      </rPr>
      <t>0.03</t>
    </r>
    <r>
      <rPr>
        <sz val="11"/>
        <color rgb="FF000000"/>
        <rFont val="Calibri"/>
        <family val="2"/>
        <scheme val="minor"/>
      </rPr>
      <t>Mn</t>
    </r>
    <r>
      <rPr>
        <vertAlign val="subscript"/>
        <sz val="11"/>
        <color rgb="FF000000"/>
        <rFont val="Calibri"/>
        <family val="2"/>
        <scheme val="minor"/>
      </rPr>
      <t>0.01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Σ=5.49</t>
    </r>
    <r>
      <rPr>
        <sz val="11"/>
        <color rgb="FF000000"/>
        <rFont val="Calibri"/>
        <family val="2"/>
        <scheme val="minor"/>
      </rPr>
      <t>(Y</t>
    </r>
    <r>
      <rPr>
        <vertAlign val="subscript"/>
        <sz val="11"/>
        <color rgb="FF000000"/>
        <rFont val="Calibri"/>
        <family val="2"/>
        <scheme val="minor"/>
      </rPr>
      <t>0.52</t>
    </r>
    <r>
      <rPr>
        <sz val="11"/>
        <color rgb="FF000000"/>
        <rFont val="Calibri"/>
        <family val="2"/>
        <scheme val="minor"/>
      </rPr>
      <t>Er</t>
    </r>
    <r>
      <rPr>
        <vertAlign val="subscript"/>
        <sz val="11"/>
        <color rgb="FF000000"/>
        <rFont val="Calibri"/>
        <family val="2"/>
        <scheme val="minor"/>
      </rPr>
      <t>0.02</t>
    </r>
    <r>
      <rPr>
        <sz val="11"/>
        <color rgb="FF000000"/>
        <rFont val="Calibri"/>
        <family val="2"/>
        <scheme val="minor"/>
      </rPr>
      <t>Dy</t>
    </r>
    <r>
      <rPr>
        <vertAlign val="subscript"/>
        <sz val="11"/>
        <color rgb="FF000000"/>
        <rFont val="Calibri"/>
        <family val="2"/>
        <scheme val="minor"/>
      </rPr>
      <t>0.01</t>
    </r>
    <r>
      <rPr>
        <sz val="11"/>
        <color rgb="FF000000"/>
        <rFont val="Calibri"/>
        <family val="2"/>
        <scheme val="minor"/>
      </rPr>
      <t>Yb</t>
    </r>
    <r>
      <rPr>
        <vertAlign val="subscript"/>
        <sz val="11"/>
        <color rgb="FF000000"/>
        <rFont val="Calibri"/>
        <family val="2"/>
        <scheme val="minor"/>
      </rPr>
      <t>0.01</t>
    </r>
    <r>
      <rPr>
        <sz val="11"/>
        <color rgb="FF000000"/>
        <rFont val="Calibri"/>
        <family val="2"/>
        <scheme val="minor"/>
      </rPr>
      <t>Ho</t>
    </r>
    <r>
      <rPr>
        <vertAlign val="subscript"/>
        <sz val="11"/>
        <color rgb="FF000000"/>
        <rFont val="Calibri"/>
        <family val="2"/>
        <scheme val="minor"/>
      </rPr>
      <t>0.01</t>
    </r>
    <r>
      <rPr>
        <sz val="11"/>
        <color rgb="FF000000"/>
        <rFont val="Calibri"/>
        <family val="2"/>
        <scheme val="minor"/>
      </rPr>
      <t>Ca</t>
    </r>
    <r>
      <rPr>
        <vertAlign val="subscript"/>
        <sz val="11"/>
        <color rgb="FF000000"/>
        <rFont val="Calibri"/>
        <family val="2"/>
        <scheme val="minor"/>
      </rPr>
      <t>0.43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Σ=1.00</t>
    </r>
    <r>
      <rPr>
        <sz val="11"/>
        <color rgb="FF000000"/>
        <rFont val="Calibri"/>
        <family val="2"/>
        <scheme val="minor"/>
      </rPr>
      <t>[(AsO</t>
    </r>
    <r>
      <rPr>
        <vertAlign val="subscript"/>
        <sz val="11"/>
        <color rgb="FF000000"/>
        <rFont val="Calibri"/>
        <family val="2"/>
        <scheme val="minor"/>
      </rPr>
      <t>4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0.88</t>
    </r>
    <r>
      <rPr>
        <sz val="11"/>
        <color rgb="FF000000"/>
        <rFont val="Calibri"/>
        <family val="2"/>
        <scheme val="minor"/>
      </rPr>
      <t>+(PO</t>
    </r>
    <r>
      <rPr>
        <vertAlign val="subscript"/>
        <sz val="11"/>
        <color rgb="FF000000"/>
        <rFont val="Calibri"/>
        <family val="2"/>
        <scheme val="minor"/>
      </rPr>
      <t>4</t>
    </r>
    <r>
      <rPr>
        <sz val="11"/>
        <color rgb="FF000000"/>
        <rFont val="Calibri"/>
        <family val="2"/>
        <scheme val="minor"/>
      </rPr>
      <t>)</t>
    </r>
    <r>
      <rPr>
        <vertAlign val="subscript"/>
        <sz val="11"/>
        <color rgb="FF000000"/>
        <rFont val="Calibri"/>
        <family val="2"/>
        <scheme val="minor"/>
      </rPr>
      <t>0.14</t>
    </r>
    <r>
      <rPr>
        <sz val="11"/>
        <color rgb="FF000000"/>
        <rFont val="Calibri"/>
        <family val="2"/>
        <scheme val="minor"/>
      </rPr>
      <t>]</t>
    </r>
    <r>
      <rPr>
        <vertAlign val="sub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>(OH)</t>
    </r>
    <r>
      <rPr>
        <vertAlign val="subscript"/>
        <sz val="11"/>
        <color rgb="FF000000"/>
        <rFont val="Calibri"/>
        <family val="2"/>
        <scheme val="minor"/>
      </rPr>
      <t>6</t>
    </r>
    <r>
      <rPr>
        <sz val="11"/>
        <color rgb="FF000000"/>
        <rFont val="Calibri"/>
        <family val="2"/>
        <scheme val="minor"/>
      </rPr>
      <t>·2.99H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</si>
</sst>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3" borderId="0" xfId="0" applyFont="1" applyFill="1"/>
    <xf numFmtId="0" fontId="0" fillId="3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164" fontId="0" fillId="0" borderId="3" xfId="0" applyNumberFormat="1" applyBorder="1"/>
    <xf numFmtId="0" fontId="2" fillId="0" borderId="3" xfId="0" applyFont="1" applyBorder="1"/>
    <xf numFmtId="2" fontId="0" fillId="0" borderId="3" xfId="0" applyNumberFormat="1" applyFill="1" applyBorder="1"/>
    <xf numFmtId="0" fontId="0" fillId="0" borderId="4" xfId="0" applyFill="1" applyBorder="1"/>
    <xf numFmtId="0" fontId="2" fillId="0" borderId="0" xfId="0" applyFont="1"/>
    <xf numFmtId="0" fontId="0" fillId="0" borderId="4" xfId="0" quotePrefix="1" applyFill="1" applyBorder="1"/>
    <xf numFmtId="2" fontId="0" fillId="0" borderId="0" xfId="0" applyNumberFormat="1"/>
    <xf numFmtId="0" fontId="0" fillId="4" borderId="0" xfId="0" applyFill="1" applyAlignment="1"/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6" borderId="0" xfId="0" applyFill="1"/>
    <xf numFmtId="164" fontId="0" fillId="0" borderId="0" xfId="0" applyNumberForma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topLeftCell="A24" workbookViewId="0">
      <selection activeCell="I36" sqref="I36"/>
    </sheetView>
  </sheetViews>
  <sheetFormatPr defaultRowHeight="15" x14ac:dyDescent="0.25"/>
  <cols>
    <col min="1" max="1" width="10.28515625" customWidth="1"/>
    <col min="2" max="2" width="12.85546875" customWidth="1"/>
    <col min="3" max="3" width="11.42578125" customWidth="1"/>
    <col min="5" max="5" width="11.42578125" customWidth="1"/>
    <col min="6" max="6" width="10.7109375" customWidth="1"/>
    <col min="7" max="7" width="13" customWidth="1"/>
    <col min="257" max="257" width="10.28515625" customWidth="1"/>
    <col min="258" max="258" width="12.85546875" customWidth="1"/>
    <col min="259" max="259" width="11.42578125" customWidth="1"/>
    <col min="261" max="261" width="11.42578125" customWidth="1"/>
    <col min="262" max="262" width="10.7109375" customWidth="1"/>
    <col min="263" max="263" width="13" customWidth="1"/>
    <col min="513" max="513" width="10.28515625" customWidth="1"/>
    <col min="514" max="514" width="12.85546875" customWidth="1"/>
    <col min="515" max="515" width="11.42578125" customWidth="1"/>
    <col min="517" max="517" width="11.42578125" customWidth="1"/>
    <col min="518" max="518" width="10.7109375" customWidth="1"/>
    <col min="519" max="519" width="13" customWidth="1"/>
    <col min="769" max="769" width="10.28515625" customWidth="1"/>
    <col min="770" max="770" width="12.85546875" customWidth="1"/>
    <col min="771" max="771" width="11.42578125" customWidth="1"/>
    <col min="773" max="773" width="11.42578125" customWidth="1"/>
    <col min="774" max="774" width="10.7109375" customWidth="1"/>
    <col min="775" max="775" width="13" customWidth="1"/>
    <col min="1025" max="1025" width="10.28515625" customWidth="1"/>
    <col min="1026" max="1026" width="12.85546875" customWidth="1"/>
    <col min="1027" max="1027" width="11.42578125" customWidth="1"/>
    <col min="1029" max="1029" width="11.42578125" customWidth="1"/>
    <col min="1030" max="1030" width="10.7109375" customWidth="1"/>
    <col min="1031" max="1031" width="13" customWidth="1"/>
    <col min="1281" max="1281" width="10.28515625" customWidth="1"/>
    <col min="1282" max="1282" width="12.85546875" customWidth="1"/>
    <col min="1283" max="1283" width="11.42578125" customWidth="1"/>
    <col min="1285" max="1285" width="11.42578125" customWidth="1"/>
    <col min="1286" max="1286" width="10.7109375" customWidth="1"/>
    <col min="1287" max="1287" width="13" customWidth="1"/>
    <col min="1537" max="1537" width="10.28515625" customWidth="1"/>
    <col min="1538" max="1538" width="12.85546875" customWidth="1"/>
    <col min="1539" max="1539" width="11.42578125" customWidth="1"/>
    <col min="1541" max="1541" width="11.42578125" customWidth="1"/>
    <col min="1542" max="1542" width="10.7109375" customWidth="1"/>
    <col min="1543" max="1543" width="13" customWidth="1"/>
    <col min="1793" max="1793" width="10.28515625" customWidth="1"/>
    <col min="1794" max="1794" width="12.85546875" customWidth="1"/>
    <col min="1795" max="1795" width="11.42578125" customWidth="1"/>
    <col min="1797" max="1797" width="11.42578125" customWidth="1"/>
    <col min="1798" max="1798" width="10.7109375" customWidth="1"/>
    <col min="1799" max="1799" width="13" customWidth="1"/>
    <col min="2049" max="2049" width="10.28515625" customWidth="1"/>
    <col min="2050" max="2050" width="12.85546875" customWidth="1"/>
    <col min="2051" max="2051" width="11.42578125" customWidth="1"/>
    <col min="2053" max="2053" width="11.42578125" customWidth="1"/>
    <col min="2054" max="2054" width="10.7109375" customWidth="1"/>
    <col min="2055" max="2055" width="13" customWidth="1"/>
    <col min="2305" max="2305" width="10.28515625" customWidth="1"/>
    <col min="2306" max="2306" width="12.85546875" customWidth="1"/>
    <col min="2307" max="2307" width="11.42578125" customWidth="1"/>
    <col min="2309" max="2309" width="11.42578125" customWidth="1"/>
    <col min="2310" max="2310" width="10.7109375" customWidth="1"/>
    <col min="2311" max="2311" width="13" customWidth="1"/>
    <col min="2561" max="2561" width="10.28515625" customWidth="1"/>
    <col min="2562" max="2562" width="12.85546875" customWidth="1"/>
    <col min="2563" max="2563" width="11.42578125" customWidth="1"/>
    <col min="2565" max="2565" width="11.42578125" customWidth="1"/>
    <col min="2566" max="2566" width="10.7109375" customWidth="1"/>
    <col min="2567" max="2567" width="13" customWidth="1"/>
    <col min="2817" max="2817" width="10.28515625" customWidth="1"/>
    <col min="2818" max="2818" width="12.85546875" customWidth="1"/>
    <col min="2819" max="2819" width="11.42578125" customWidth="1"/>
    <col min="2821" max="2821" width="11.42578125" customWidth="1"/>
    <col min="2822" max="2822" width="10.7109375" customWidth="1"/>
    <col min="2823" max="2823" width="13" customWidth="1"/>
    <col min="3073" max="3073" width="10.28515625" customWidth="1"/>
    <col min="3074" max="3074" width="12.85546875" customWidth="1"/>
    <col min="3075" max="3075" width="11.42578125" customWidth="1"/>
    <col min="3077" max="3077" width="11.42578125" customWidth="1"/>
    <col min="3078" max="3078" width="10.7109375" customWidth="1"/>
    <col min="3079" max="3079" width="13" customWidth="1"/>
    <col min="3329" max="3329" width="10.28515625" customWidth="1"/>
    <col min="3330" max="3330" width="12.85546875" customWidth="1"/>
    <col min="3331" max="3331" width="11.42578125" customWidth="1"/>
    <col min="3333" max="3333" width="11.42578125" customWidth="1"/>
    <col min="3334" max="3334" width="10.7109375" customWidth="1"/>
    <col min="3335" max="3335" width="13" customWidth="1"/>
    <col min="3585" max="3585" width="10.28515625" customWidth="1"/>
    <col min="3586" max="3586" width="12.85546875" customWidth="1"/>
    <col min="3587" max="3587" width="11.42578125" customWidth="1"/>
    <col min="3589" max="3589" width="11.42578125" customWidth="1"/>
    <col min="3590" max="3590" width="10.7109375" customWidth="1"/>
    <col min="3591" max="3591" width="13" customWidth="1"/>
    <col min="3841" max="3841" width="10.28515625" customWidth="1"/>
    <col min="3842" max="3842" width="12.85546875" customWidth="1"/>
    <col min="3843" max="3843" width="11.42578125" customWidth="1"/>
    <col min="3845" max="3845" width="11.42578125" customWidth="1"/>
    <col min="3846" max="3846" width="10.7109375" customWidth="1"/>
    <col min="3847" max="3847" width="13" customWidth="1"/>
    <col min="4097" max="4097" width="10.28515625" customWidth="1"/>
    <col min="4098" max="4098" width="12.85546875" customWidth="1"/>
    <col min="4099" max="4099" width="11.42578125" customWidth="1"/>
    <col min="4101" max="4101" width="11.42578125" customWidth="1"/>
    <col min="4102" max="4102" width="10.7109375" customWidth="1"/>
    <col min="4103" max="4103" width="13" customWidth="1"/>
    <col min="4353" max="4353" width="10.28515625" customWidth="1"/>
    <col min="4354" max="4354" width="12.85546875" customWidth="1"/>
    <col min="4355" max="4355" width="11.42578125" customWidth="1"/>
    <col min="4357" max="4357" width="11.42578125" customWidth="1"/>
    <col min="4358" max="4358" width="10.7109375" customWidth="1"/>
    <col min="4359" max="4359" width="13" customWidth="1"/>
    <col min="4609" max="4609" width="10.28515625" customWidth="1"/>
    <col min="4610" max="4610" width="12.85546875" customWidth="1"/>
    <col min="4611" max="4611" width="11.42578125" customWidth="1"/>
    <col min="4613" max="4613" width="11.42578125" customWidth="1"/>
    <col min="4614" max="4614" width="10.7109375" customWidth="1"/>
    <col min="4615" max="4615" width="13" customWidth="1"/>
    <col min="4865" max="4865" width="10.28515625" customWidth="1"/>
    <col min="4866" max="4866" width="12.85546875" customWidth="1"/>
    <col min="4867" max="4867" width="11.42578125" customWidth="1"/>
    <col min="4869" max="4869" width="11.42578125" customWidth="1"/>
    <col min="4870" max="4870" width="10.7109375" customWidth="1"/>
    <col min="4871" max="4871" width="13" customWidth="1"/>
    <col min="5121" max="5121" width="10.28515625" customWidth="1"/>
    <col min="5122" max="5122" width="12.85546875" customWidth="1"/>
    <col min="5123" max="5123" width="11.42578125" customWidth="1"/>
    <col min="5125" max="5125" width="11.42578125" customWidth="1"/>
    <col min="5126" max="5126" width="10.7109375" customWidth="1"/>
    <col min="5127" max="5127" width="13" customWidth="1"/>
    <col min="5377" max="5377" width="10.28515625" customWidth="1"/>
    <col min="5378" max="5378" width="12.85546875" customWidth="1"/>
    <col min="5379" max="5379" width="11.42578125" customWidth="1"/>
    <col min="5381" max="5381" width="11.42578125" customWidth="1"/>
    <col min="5382" max="5382" width="10.7109375" customWidth="1"/>
    <col min="5383" max="5383" width="13" customWidth="1"/>
    <col min="5633" max="5633" width="10.28515625" customWidth="1"/>
    <col min="5634" max="5634" width="12.85546875" customWidth="1"/>
    <col min="5635" max="5635" width="11.42578125" customWidth="1"/>
    <col min="5637" max="5637" width="11.42578125" customWidth="1"/>
    <col min="5638" max="5638" width="10.7109375" customWidth="1"/>
    <col min="5639" max="5639" width="13" customWidth="1"/>
    <col min="5889" max="5889" width="10.28515625" customWidth="1"/>
    <col min="5890" max="5890" width="12.85546875" customWidth="1"/>
    <col min="5891" max="5891" width="11.42578125" customWidth="1"/>
    <col min="5893" max="5893" width="11.42578125" customWidth="1"/>
    <col min="5894" max="5894" width="10.7109375" customWidth="1"/>
    <col min="5895" max="5895" width="13" customWidth="1"/>
    <col min="6145" max="6145" width="10.28515625" customWidth="1"/>
    <col min="6146" max="6146" width="12.85546875" customWidth="1"/>
    <col min="6147" max="6147" width="11.42578125" customWidth="1"/>
    <col min="6149" max="6149" width="11.42578125" customWidth="1"/>
    <col min="6150" max="6150" width="10.7109375" customWidth="1"/>
    <col min="6151" max="6151" width="13" customWidth="1"/>
    <col min="6401" max="6401" width="10.28515625" customWidth="1"/>
    <col min="6402" max="6402" width="12.85546875" customWidth="1"/>
    <col min="6403" max="6403" width="11.42578125" customWidth="1"/>
    <col min="6405" max="6405" width="11.42578125" customWidth="1"/>
    <col min="6406" max="6406" width="10.7109375" customWidth="1"/>
    <col min="6407" max="6407" width="13" customWidth="1"/>
    <col min="6657" max="6657" width="10.28515625" customWidth="1"/>
    <col min="6658" max="6658" width="12.85546875" customWidth="1"/>
    <col min="6659" max="6659" width="11.42578125" customWidth="1"/>
    <col min="6661" max="6661" width="11.42578125" customWidth="1"/>
    <col min="6662" max="6662" width="10.7109375" customWidth="1"/>
    <col min="6663" max="6663" width="13" customWidth="1"/>
    <col min="6913" max="6913" width="10.28515625" customWidth="1"/>
    <col min="6914" max="6914" width="12.85546875" customWidth="1"/>
    <col min="6915" max="6915" width="11.42578125" customWidth="1"/>
    <col min="6917" max="6917" width="11.42578125" customWidth="1"/>
    <col min="6918" max="6918" width="10.7109375" customWidth="1"/>
    <col min="6919" max="6919" width="13" customWidth="1"/>
    <col min="7169" max="7169" width="10.28515625" customWidth="1"/>
    <col min="7170" max="7170" width="12.85546875" customWidth="1"/>
    <col min="7171" max="7171" width="11.42578125" customWidth="1"/>
    <col min="7173" max="7173" width="11.42578125" customWidth="1"/>
    <col min="7174" max="7174" width="10.7109375" customWidth="1"/>
    <col min="7175" max="7175" width="13" customWidth="1"/>
    <col min="7425" max="7425" width="10.28515625" customWidth="1"/>
    <col min="7426" max="7426" width="12.85546875" customWidth="1"/>
    <col min="7427" max="7427" width="11.42578125" customWidth="1"/>
    <col min="7429" max="7429" width="11.42578125" customWidth="1"/>
    <col min="7430" max="7430" width="10.7109375" customWidth="1"/>
    <col min="7431" max="7431" width="13" customWidth="1"/>
    <col min="7681" max="7681" width="10.28515625" customWidth="1"/>
    <col min="7682" max="7682" width="12.85546875" customWidth="1"/>
    <col min="7683" max="7683" width="11.42578125" customWidth="1"/>
    <col min="7685" max="7685" width="11.42578125" customWidth="1"/>
    <col min="7686" max="7686" width="10.7109375" customWidth="1"/>
    <col min="7687" max="7687" width="13" customWidth="1"/>
    <col min="7937" max="7937" width="10.28515625" customWidth="1"/>
    <col min="7938" max="7938" width="12.85546875" customWidth="1"/>
    <col min="7939" max="7939" width="11.42578125" customWidth="1"/>
    <col min="7941" max="7941" width="11.42578125" customWidth="1"/>
    <col min="7942" max="7942" width="10.7109375" customWidth="1"/>
    <col min="7943" max="7943" width="13" customWidth="1"/>
    <col min="8193" max="8193" width="10.28515625" customWidth="1"/>
    <col min="8194" max="8194" width="12.85546875" customWidth="1"/>
    <col min="8195" max="8195" width="11.42578125" customWidth="1"/>
    <col min="8197" max="8197" width="11.42578125" customWidth="1"/>
    <col min="8198" max="8198" width="10.7109375" customWidth="1"/>
    <col min="8199" max="8199" width="13" customWidth="1"/>
    <col min="8449" max="8449" width="10.28515625" customWidth="1"/>
    <col min="8450" max="8450" width="12.85546875" customWidth="1"/>
    <col min="8451" max="8451" width="11.42578125" customWidth="1"/>
    <col min="8453" max="8453" width="11.42578125" customWidth="1"/>
    <col min="8454" max="8454" width="10.7109375" customWidth="1"/>
    <col min="8455" max="8455" width="13" customWidth="1"/>
    <col min="8705" max="8705" width="10.28515625" customWidth="1"/>
    <col min="8706" max="8706" width="12.85546875" customWidth="1"/>
    <col min="8707" max="8707" width="11.42578125" customWidth="1"/>
    <col min="8709" max="8709" width="11.42578125" customWidth="1"/>
    <col min="8710" max="8710" width="10.7109375" customWidth="1"/>
    <col min="8711" max="8711" width="13" customWidth="1"/>
    <col min="8961" max="8961" width="10.28515625" customWidth="1"/>
    <col min="8962" max="8962" width="12.85546875" customWidth="1"/>
    <col min="8963" max="8963" width="11.42578125" customWidth="1"/>
    <col min="8965" max="8965" width="11.42578125" customWidth="1"/>
    <col min="8966" max="8966" width="10.7109375" customWidth="1"/>
    <col min="8967" max="8967" width="13" customWidth="1"/>
    <col min="9217" max="9217" width="10.28515625" customWidth="1"/>
    <col min="9218" max="9218" width="12.85546875" customWidth="1"/>
    <col min="9219" max="9219" width="11.42578125" customWidth="1"/>
    <col min="9221" max="9221" width="11.42578125" customWidth="1"/>
    <col min="9222" max="9222" width="10.7109375" customWidth="1"/>
    <col min="9223" max="9223" width="13" customWidth="1"/>
    <col min="9473" max="9473" width="10.28515625" customWidth="1"/>
    <col min="9474" max="9474" width="12.85546875" customWidth="1"/>
    <col min="9475" max="9475" width="11.42578125" customWidth="1"/>
    <col min="9477" max="9477" width="11.42578125" customWidth="1"/>
    <col min="9478" max="9478" width="10.7109375" customWidth="1"/>
    <col min="9479" max="9479" width="13" customWidth="1"/>
    <col min="9729" max="9729" width="10.28515625" customWidth="1"/>
    <col min="9730" max="9730" width="12.85546875" customWidth="1"/>
    <col min="9731" max="9731" width="11.42578125" customWidth="1"/>
    <col min="9733" max="9733" width="11.42578125" customWidth="1"/>
    <col min="9734" max="9734" width="10.7109375" customWidth="1"/>
    <col min="9735" max="9735" width="13" customWidth="1"/>
    <col min="9985" max="9985" width="10.28515625" customWidth="1"/>
    <col min="9986" max="9986" width="12.85546875" customWidth="1"/>
    <col min="9987" max="9987" width="11.42578125" customWidth="1"/>
    <col min="9989" max="9989" width="11.42578125" customWidth="1"/>
    <col min="9990" max="9990" width="10.7109375" customWidth="1"/>
    <col min="9991" max="9991" width="13" customWidth="1"/>
    <col min="10241" max="10241" width="10.28515625" customWidth="1"/>
    <col min="10242" max="10242" width="12.85546875" customWidth="1"/>
    <col min="10243" max="10243" width="11.42578125" customWidth="1"/>
    <col min="10245" max="10245" width="11.42578125" customWidth="1"/>
    <col min="10246" max="10246" width="10.7109375" customWidth="1"/>
    <col min="10247" max="10247" width="13" customWidth="1"/>
    <col min="10497" max="10497" width="10.28515625" customWidth="1"/>
    <col min="10498" max="10498" width="12.85546875" customWidth="1"/>
    <col min="10499" max="10499" width="11.42578125" customWidth="1"/>
    <col min="10501" max="10501" width="11.42578125" customWidth="1"/>
    <col min="10502" max="10502" width="10.7109375" customWidth="1"/>
    <col min="10503" max="10503" width="13" customWidth="1"/>
    <col min="10753" max="10753" width="10.28515625" customWidth="1"/>
    <col min="10754" max="10754" width="12.85546875" customWidth="1"/>
    <col min="10755" max="10755" width="11.42578125" customWidth="1"/>
    <col min="10757" max="10757" width="11.42578125" customWidth="1"/>
    <col min="10758" max="10758" width="10.7109375" customWidth="1"/>
    <col min="10759" max="10759" width="13" customWidth="1"/>
    <col min="11009" max="11009" width="10.28515625" customWidth="1"/>
    <col min="11010" max="11010" width="12.85546875" customWidth="1"/>
    <col min="11011" max="11011" width="11.42578125" customWidth="1"/>
    <col min="11013" max="11013" width="11.42578125" customWidth="1"/>
    <col min="11014" max="11014" width="10.7109375" customWidth="1"/>
    <col min="11015" max="11015" width="13" customWidth="1"/>
    <col min="11265" max="11265" width="10.28515625" customWidth="1"/>
    <col min="11266" max="11266" width="12.85546875" customWidth="1"/>
    <col min="11267" max="11267" width="11.42578125" customWidth="1"/>
    <col min="11269" max="11269" width="11.42578125" customWidth="1"/>
    <col min="11270" max="11270" width="10.7109375" customWidth="1"/>
    <col min="11271" max="11271" width="13" customWidth="1"/>
    <col min="11521" max="11521" width="10.28515625" customWidth="1"/>
    <col min="11522" max="11522" width="12.85546875" customWidth="1"/>
    <col min="11523" max="11523" width="11.42578125" customWidth="1"/>
    <col min="11525" max="11525" width="11.42578125" customWidth="1"/>
    <col min="11526" max="11526" width="10.7109375" customWidth="1"/>
    <col min="11527" max="11527" width="13" customWidth="1"/>
    <col min="11777" max="11777" width="10.28515625" customWidth="1"/>
    <col min="11778" max="11778" width="12.85546875" customWidth="1"/>
    <col min="11779" max="11779" width="11.42578125" customWidth="1"/>
    <col min="11781" max="11781" width="11.42578125" customWidth="1"/>
    <col min="11782" max="11782" width="10.7109375" customWidth="1"/>
    <col min="11783" max="11783" width="13" customWidth="1"/>
    <col min="12033" max="12033" width="10.28515625" customWidth="1"/>
    <col min="12034" max="12034" width="12.85546875" customWidth="1"/>
    <col min="12035" max="12035" width="11.42578125" customWidth="1"/>
    <col min="12037" max="12037" width="11.42578125" customWidth="1"/>
    <col min="12038" max="12038" width="10.7109375" customWidth="1"/>
    <col min="12039" max="12039" width="13" customWidth="1"/>
    <col min="12289" max="12289" width="10.28515625" customWidth="1"/>
    <col min="12290" max="12290" width="12.85546875" customWidth="1"/>
    <col min="12291" max="12291" width="11.42578125" customWidth="1"/>
    <col min="12293" max="12293" width="11.42578125" customWidth="1"/>
    <col min="12294" max="12294" width="10.7109375" customWidth="1"/>
    <col min="12295" max="12295" width="13" customWidth="1"/>
    <col min="12545" max="12545" width="10.28515625" customWidth="1"/>
    <col min="12546" max="12546" width="12.85546875" customWidth="1"/>
    <col min="12547" max="12547" width="11.42578125" customWidth="1"/>
    <col min="12549" max="12549" width="11.42578125" customWidth="1"/>
    <col min="12550" max="12550" width="10.7109375" customWidth="1"/>
    <col min="12551" max="12551" width="13" customWidth="1"/>
    <col min="12801" max="12801" width="10.28515625" customWidth="1"/>
    <col min="12802" max="12802" width="12.85546875" customWidth="1"/>
    <col min="12803" max="12803" width="11.42578125" customWidth="1"/>
    <col min="12805" max="12805" width="11.42578125" customWidth="1"/>
    <col min="12806" max="12806" width="10.7109375" customWidth="1"/>
    <col min="12807" max="12807" width="13" customWidth="1"/>
    <col min="13057" max="13057" width="10.28515625" customWidth="1"/>
    <col min="13058" max="13058" width="12.85546875" customWidth="1"/>
    <col min="13059" max="13059" width="11.42578125" customWidth="1"/>
    <col min="13061" max="13061" width="11.42578125" customWidth="1"/>
    <col min="13062" max="13062" width="10.7109375" customWidth="1"/>
    <col min="13063" max="13063" width="13" customWidth="1"/>
    <col min="13313" max="13313" width="10.28515625" customWidth="1"/>
    <col min="13314" max="13314" width="12.85546875" customWidth="1"/>
    <col min="13315" max="13315" width="11.42578125" customWidth="1"/>
    <col min="13317" max="13317" width="11.42578125" customWidth="1"/>
    <col min="13318" max="13318" width="10.7109375" customWidth="1"/>
    <col min="13319" max="13319" width="13" customWidth="1"/>
    <col min="13569" max="13569" width="10.28515625" customWidth="1"/>
    <col min="13570" max="13570" width="12.85546875" customWidth="1"/>
    <col min="13571" max="13571" width="11.42578125" customWidth="1"/>
    <col min="13573" max="13573" width="11.42578125" customWidth="1"/>
    <col min="13574" max="13574" width="10.7109375" customWidth="1"/>
    <col min="13575" max="13575" width="13" customWidth="1"/>
    <col min="13825" max="13825" width="10.28515625" customWidth="1"/>
    <col min="13826" max="13826" width="12.85546875" customWidth="1"/>
    <col min="13827" max="13827" width="11.42578125" customWidth="1"/>
    <col min="13829" max="13829" width="11.42578125" customWidth="1"/>
    <col min="13830" max="13830" width="10.7109375" customWidth="1"/>
    <col min="13831" max="13831" width="13" customWidth="1"/>
    <col min="14081" max="14081" width="10.28515625" customWidth="1"/>
    <col min="14082" max="14082" width="12.85546875" customWidth="1"/>
    <col min="14083" max="14083" width="11.42578125" customWidth="1"/>
    <col min="14085" max="14085" width="11.42578125" customWidth="1"/>
    <col min="14086" max="14086" width="10.7109375" customWidth="1"/>
    <col min="14087" max="14087" width="13" customWidth="1"/>
    <col min="14337" max="14337" width="10.28515625" customWidth="1"/>
    <col min="14338" max="14338" width="12.85546875" customWidth="1"/>
    <col min="14339" max="14339" width="11.42578125" customWidth="1"/>
    <col min="14341" max="14341" width="11.42578125" customWidth="1"/>
    <col min="14342" max="14342" width="10.7109375" customWidth="1"/>
    <col min="14343" max="14343" width="13" customWidth="1"/>
    <col min="14593" max="14593" width="10.28515625" customWidth="1"/>
    <col min="14594" max="14594" width="12.85546875" customWidth="1"/>
    <col min="14595" max="14595" width="11.42578125" customWidth="1"/>
    <col min="14597" max="14597" width="11.42578125" customWidth="1"/>
    <col min="14598" max="14598" width="10.7109375" customWidth="1"/>
    <col min="14599" max="14599" width="13" customWidth="1"/>
    <col min="14849" max="14849" width="10.28515625" customWidth="1"/>
    <col min="14850" max="14850" width="12.85546875" customWidth="1"/>
    <col min="14851" max="14851" width="11.42578125" customWidth="1"/>
    <col min="14853" max="14853" width="11.42578125" customWidth="1"/>
    <col min="14854" max="14854" width="10.7109375" customWidth="1"/>
    <col min="14855" max="14855" width="13" customWidth="1"/>
    <col min="15105" max="15105" width="10.28515625" customWidth="1"/>
    <col min="15106" max="15106" width="12.85546875" customWidth="1"/>
    <col min="15107" max="15107" width="11.42578125" customWidth="1"/>
    <col min="15109" max="15109" width="11.42578125" customWidth="1"/>
    <col min="15110" max="15110" width="10.7109375" customWidth="1"/>
    <col min="15111" max="15111" width="13" customWidth="1"/>
    <col min="15361" max="15361" width="10.28515625" customWidth="1"/>
    <col min="15362" max="15362" width="12.85546875" customWidth="1"/>
    <col min="15363" max="15363" width="11.42578125" customWidth="1"/>
    <col min="15365" max="15365" width="11.42578125" customWidth="1"/>
    <col min="15366" max="15366" width="10.7109375" customWidth="1"/>
    <col min="15367" max="15367" width="13" customWidth="1"/>
    <col min="15617" max="15617" width="10.28515625" customWidth="1"/>
    <col min="15618" max="15618" width="12.85546875" customWidth="1"/>
    <col min="15619" max="15619" width="11.42578125" customWidth="1"/>
    <col min="15621" max="15621" width="11.42578125" customWidth="1"/>
    <col min="15622" max="15622" width="10.7109375" customWidth="1"/>
    <col min="15623" max="15623" width="13" customWidth="1"/>
    <col min="15873" max="15873" width="10.28515625" customWidth="1"/>
    <col min="15874" max="15874" width="12.85546875" customWidth="1"/>
    <col min="15875" max="15875" width="11.42578125" customWidth="1"/>
    <col min="15877" max="15877" width="11.42578125" customWidth="1"/>
    <col min="15878" max="15878" width="10.7109375" customWidth="1"/>
    <col min="15879" max="15879" width="13" customWidth="1"/>
    <col min="16129" max="16129" width="10.28515625" customWidth="1"/>
    <col min="16130" max="16130" width="12.85546875" customWidth="1"/>
    <col min="16131" max="16131" width="11.42578125" customWidth="1"/>
    <col min="16133" max="16133" width="11.42578125" customWidth="1"/>
    <col min="16134" max="16134" width="10.7109375" customWidth="1"/>
    <col min="16135" max="16135" width="13" customWidth="1"/>
  </cols>
  <sheetData>
    <row r="1" spans="1:17" x14ac:dyDescent="0.25">
      <c r="A1" s="1" t="s">
        <v>0</v>
      </c>
      <c r="B1" s="2"/>
      <c r="C1" s="2"/>
      <c r="D1" s="2"/>
    </row>
    <row r="2" spans="1:17" x14ac:dyDescent="0.25">
      <c r="A2" t="s">
        <v>28</v>
      </c>
      <c r="B2" t="s">
        <v>29</v>
      </c>
      <c r="C2" t="s">
        <v>30</v>
      </c>
      <c r="D2" t="s">
        <v>31</v>
      </c>
      <c r="E2" t="s">
        <v>32</v>
      </c>
      <c r="F2" t="s">
        <v>12</v>
      </c>
      <c r="G2" t="s">
        <v>11</v>
      </c>
      <c r="H2" t="s">
        <v>13</v>
      </c>
      <c r="I2" t="s">
        <v>33</v>
      </c>
      <c r="J2" t="s">
        <v>34</v>
      </c>
      <c r="K2" t="s">
        <v>35</v>
      </c>
      <c r="L2" t="s">
        <v>36</v>
      </c>
      <c r="M2" t="s">
        <v>37</v>
      </c>
      <c r="N2" t="s">
        <v>38</v>
      </c>
      <c r="O2" t="s">
        <v>39</v>
      </c>
      <c r="P2" t="s">
        <v>18</v>
      </c>
      <c r="Q2" t="s">
        <v>40</v>
      </c>
    </row>
    <row r="3" spans="1:17" x14ac:dyDescent="0.25">
      <c r="A3">
        <v>1</v>
      </c>
      <c r="B3" t="s">
        <v>54</v>
      </c>
      <c r="C3">
        <v>30.072399999999998</v>
      </c>
      <c r="D3">
        <v>6.3163710000000002</v>
      </c>
      <c r="E3">
        <v>1.5373000000000001</v>
      </c>
      <c r="F3">
        <v>42.134860000000003</v>
      </c>
      <c r="G3">
        <v>2.4591999999999999E-2</v>
      </c>
      <c r="H3">
        <v>2.3101069999999999</v>
      </c>
      <c r="I3">
        <v>4.2862819999999999</v>
      </c>
      <c r="J3">
        <v>0.17935499999999999</v>
      </c>
      <c r="K3">
        <v>0.32010300000000003</v>
      </c>
      <c r="L3">
        <v>0.29619899999999999</v>
      </c>
      <c r="M3">
        <v>0.23708000000000001</v>
      </c>
      <c r="N3">
        <v>0.113991</v>
      </c>
      <c r="O3">
        <v>3.3408E-2</v>
      </c>
      <c r="P3">
        <v>2.1108999999999999E-2</v>
      </c>
      <c r="Q3">
        <v>87.883160000000004</v>
      </c>
    </row>
    <row r="4" spans="1:17" x14ac:dyDescent="0.25">
      <c r="A4">
        <v>2</v>
      </c>
      <c r="B4" t="s">
        <v>54</v>
      </c>
      <c r="C4">
        <v>29.489249999999998</v>
      </c>
      <c r="D4">
        <v>6.0667160000000004</v>
      </c>
      <c r="E4">
        <v>1.496907</v>
      </c>
      <c r="F4">
        <v>42.793570000000003</v>
      </c>
      <c r="G4">
        <v>4.1672000000000001E-2</v>
      </c>
      <c r="H4">
        <v>2.321758</v>
      </c>
      <c r="I4">
        <v>4.4633500000000002</v>
      </c>
      <c r="J4">
        <v>0.27625899999999998</v>
      </c>
      <c r="K4">
        <v>0.25602200000000003</v>
      </c>
      <c r="L4">
        <v>0.34866900000000001</v>
      </c>
      <c r="M4">
        <v>0.24926300000000001</v>
      </c>
      <c r="N4">
        <v>9.6292000000000003E-2</v>
      </c>
      <c r="O4">
        <v>6.6983000000000001E-2</v>
      </c>
      <c r="P4">
        <v>2.0559000000000001E-2</v>
      </c>
      <c r="Q4">
        <v>87.987269999999995</v>
      </c>
    </row>
    <row r="5" spans="1:17" x14ac:dyDescent="0.25">
      <c r="A5">
        <v>3</v>
      </c>
      <c r="B5" t="s">
        <v>54</v>
      </c>
      <c r="C5">
        <v>28.871410000000001</v>
      </c>
      <c r="D5">
        <v>5.7571000000000003</v>
      </c>
      <c r="E5">
        <v>1.339259</v>
      </c>
      <c r="F5">
        <v>42.72533</v>
      </c>
      <c r="G5">
        <v>8.1554000000000001E-2</v>
      </c>
      <c r="H5">
        <v>2.393748</v>
      </c>
      <c r="I5">
        <v>4.3004160000000002</v>
      </c>
      <c r="J5">
        <v>0.30665799999999999</v>
      </c>
      <c r="K5">
        <v>0.325548</v>
      </c>
      <c r="L5">
        <v>0.38909199999999999</v>
      </c>
      <c r="M5">
        <v>0.23774700000000001</v>
      </c>
      <c r="N5">
        <v>0.138876</v>
      </c>
      <c r="O5">
        <v>5.7978000000000002E-2</v>
      </c>
      <c r="P5">
        <v>1.7205999999999999E-2</v>
      </c>
      <c r="Q5">
        <v>86.941919999999996</v>
      </c>
    </row>
    <row r="6" spans="1:17" x14ac:dyDescent="0.25">
      <c r="A6">
        <v>4</v>
      </c>
      <c r="B6" t="s">
        <v>54</v>
      </c>
      <c r="C6">
        <v>29.77393</v>
      </c>
      <c r="D6">
        <v>6.2866460000000002</v>
      </c>
      <c r="E6">
        <v>1.346546</v>
      </c>
      <c r="F6">
        <v>42.877479999999998</v>
      </c>
      <c r="G6">
        <v>6.2672000000000005E-2</v>
      </c>
      <c r="H6">
        <v>2.346508</v>
      </c>
      <c r="I6">
        <v>4.1928270000000003</v>
      </c>
      <c r="J6">
        <v>0.157051</v>
      </c>
      <c r="K6">
        <v>0.21695</v>
      </c>
      <c r="L6">
        <v>0.34314699999999998</v>
      </c>
      <c r="M6">
        <v>0.198624</v>
      </c>
      <c r="N6">
        <v>0.12173200000000001</v>
      </c>
      <c r="O6">
        <v>2.5895999999999999E-2</v>
      </c>
      <c r="P6">
        <v>9.2490000000000003E-3</v>
      </c>
      <c r="Q6">
        <v>87.95926</v>
      </c>
    </row>
    <row r="7" spans="1:17" x14ac:dyDescent="0.25">
      <c r="A7">
        <v>5</v>
      </c>
      <c r="B7" t="s">
        <v>54</v>
      </c>
      <c r="C7">
        <v>29.288229999999999</v>
      </c>
      <c r="D7">
        <v>5.6590470000000002</v>
      </c>
      <c r="E7">
        <v>0.95220400000000005</v>
      </c>
      <c r="F7">
        <v>42.458680000000001</v>
      </c>
      <c r="G7">
        <v>0.106002</v>
      </c>
      <c r="H7">
        <v>2.4924170000000001</v>
      </c>
      <c r="I7">
        <v>4.028486</v>
      </c>
      <c r="J7">
        <v>0.30873299999999998</v>
      </c>
      <c r="K7">
        <v>0.41644900000000001</v>
      </c>
      <c r="L7">
        <v>0.37742199999999998</v>
      </c>
      <c r="M7">
        <v>0.26569100000000001</v>
      </c>
      <c r="N7">
        <v>0.112249</v>
      </c>
      <c r="O7">
        <v>2.3133999999999998E-2</v>
      </c>
      <c r="P7">
        <v>1.6119999999999999E-2</v>
      </c>
      <c r="Q7">
        <v>86.504869999999997</v>
      </c>
    </row>
    <row r="8" spans="1:17" x14ac:dyDescent="0.25">
      <c r="A8">
        <v>6</v>
      </c>
      <c r="B8" t="s">
        <v>54</v>
      </c>
      <c r="C8">
        <v>29.778369999999999</v>
      </c>
      <c r="D8">
        <v>5.8434860000000004</v>
      </c>
      <c r="E8">
        <v>0.66294699999999995</v>
      </c>
      <c r="F8">
        <v>43.071959999999997</v>
      </c>
      <c r="G8">
        <v>9.5548999999999995E-2</v>
      </c>
      <c r="H8">
        <v>2.6791209999999999</v>
      </c>
      <c r="I8">
        <v>3.7034739999999999</v>
      </c>
      <c r="J8">
        <v>0.21016599999999999</v>
      </c>
      <c r="K8">
        <v>0.41316999999999998</v>
      </c>
      <c r="L8">
        <v>0.32009900000000002</v>
      </c>
      <c r="M8">
        <v>0.21160100000000001</v>
      </c>
      <c r="N8">
        <v>0.141044</v>
      </c>
      <c r="O8">
        <v>5.1700000000000003E-2</v>
      </c>
      <c r="P8">
        <v>1.3847E-2</v>
      </c>
      <c r="Q8">
        <v>87.196539999999999</v>
      </c>
    </row>
    <row r="9" spans="1:17" x14ac:dyDescent="0.25">
      <c r="A9">
        <v>7</v>
      </c>
      <c r="B9" t="s">
        <v>54</v>
      </c>
      <c r="C9">
        <v>30.635560000000002</v>
      </c>
      <c r="D9">
        <v>5.7460149999999999</v>
      </c>
      <c r="E9">
        <v>0.38836700000000002</v>
      </c>
      <c r="F9">
        <v>42.929340000000003</v>
      </c>
      <c r="G9">
        <v>0.24818499999999999</v>
      </c>
      <c r="H9">
        <v>2.8575750000000002</v>
      </c>
      <c r="I9">
        <v>3.155052</v>
      </c>
      <c r="J9">
        <v>0.13843</v>
      </c>
      <c r="K9">
        <v>0.204733</v>
      </c>
      <c r="L9">
        <v>0.31592999999999999</v>
      </c>
      <c r="M9">
        <v>0.24974499999999999</v>
      </c>
      <c r="N9">
        <v>0.11688900000000001</v>
      </c>
      <c r="O9">
        <v>2.3096999999999999E-2</v>
      </c>
      <c r="P9">
        <v>1.0167000000000001E-2</v>
      </c>
      <c r="Q9">
        <v>87.019090000000006</v>
      </c>
    </row>
    <row r="10" spans="1:17" x14ac:dyDescent="0.25">
      <c r="A10">
        <v>8</v>
      </c>
      <c r="B10" t="s">
        <v>54</v>
      </c>
      <c r="C10">
        <v>31.102620000000002</v>
      </c>
      <c r="D10">
        <v>6.0667549999999997</v>
      </c>
      <c r="E10">
        <v>0.253548</v>
      </c>
      <c r="F10">
        <v>43.069380000000002</v>
      </c>
      <c r="G10">
        <v>0.15903500000000001</v>
      </c>
      <c r="H10">
        <v>2.8434309999999998</v>
      </c>
      <c r="I10">
        <v>2.7945500000000001</v>
      </c>
      <c r="J10">
        <v>0.109084</v>
      </c>
      <c r="K10">
        <v>0.17685699999999999</v>
      </c>
      <c r="L10">
        <v>0.28793400000000002</v>
      </c>
      <c r="M10">
        <v>0.1769</v>
      </c>
      <c r="N10">
        <v>6.6416000000000003E-2</v>
      </c>
      <c r="O10">
        <v>4.3317000000000001E-2</v>
      </c>
      <c r="P10">
        <v>9.3889999999999998E-3</v>
      </c>
      <c r="Q10">
        <v>87.159210000000002</v>
      </c>
    </row>
    <row r="11" spans="1:17" x14ac:dyDescent="0.25">
      <c r="A11">
        <v>9</v>
      </c>
      <c r="B11" t="s">
        <v>54</v>
      </c>
      <c r="C11">
        <v>31.333179999999999</v>
      </c>
      <c r="D11">
        <v>6.0488989999999996</v>
      </c>
      <c r="E11">
        <v>1.9000000000000001E-5</v>
      </c>
      <c r="F11">
        <v>42.61656</v>
      </c>
      <c r="G11">
        <v>0.109961</v>
      </c>
      <c r="H11">
        <v>2.9188749999999999</v>
      </c>
      <c r="I11">
        <v>2.5432990000000002</v>
      </c>
      <c r="J11">
        <v>0.11568100000000001</v>
      </c>
      <c r="K11">
        <v>9.2373999999999998E-2</v>
      </c>
      <c r="L11">
        <v>0.26499</v>
      </c>
      <c r="M11">
        <v>0.18617800000000001</v>
      </c>
      <c r="N11">
        <v>7.7268000000000003E-2</v>
      </c>
      <c r="O11">
        <v>1.7204000000000001E-2</v>
      </c>
      <c r="P11">
        <v>1.8832999999999999E-2</v>
      </c>
      <c r="Q11">
        <v>86.343320000000006</v>
      </c>
    </row>
    <row r="12" spans="1:17" x14ac:dyDescent="0.25">
      <c r="A12">
        <v>10</v>
      </c>
      <c r="B12" t="s">
        <v>54</v>
      </c>
      <c r="C12">
        <v>31.590119999999999</v>
      </c>
      <c r="D12">
        <v>5.9524670000000004</v>
      </c>
      <c r="E12">
        <v>1.9000000000000001E-5</v>
      </c>
      <c r="F12">
        <v>42.69021</v>
      </c>
      <c r="G12">
        <v>6.2542E-2</v>
      </c>
      <c r="H12">
        <v>2.6479560000000002</v>
      </c>
      <c r="I12">
        <v>2.0819049999999999</v>
      </c>
      <c r="J12">
        <v>8.1812999999999997E-2</v>
      </c>
      <c r="K12">
        <v>0.124505</v>
      </c>
      <c r="L12">
        <v>0.25931199999999999</v>
      </c>
      <c r="M12">
        <v>0.15174099999999999</v>
      </c>
      <c r="N12">
        <v>4.2809E-2</v>
      </c>
      <c r="O12">
        <v>8.1919999999999996E-3</v>
      </c>
      <c r="P12">
        <v>2.1857000000000001E-2</v>
      </c>
      <c r="Q12">
        <v>85.715450000000004</v>
      </c>
    </row>
    <row r="13" spans="1:17" x14ac:dyDescent="0.25">
      <c r="A13">
        <v>11</v>
      </c>
      <c r="B13" t="s">
        <v>54</v>
      </c>
      <c r="C13">
        <v>30.189250000000001</v>
      </c>
      <c r="D13">
        <v>6.1697889999999997</v>
      </c>
      <c r="E13">
        <v>1.482804</v>
      </c>
      <c r="F13">
        <v>43.604610000000001</v>
      </c>
      <c r="G13">
        <v>0.113081</v>
      </c>
      <c r="H13">
        <v>2.482802</v>
      </c>
      <c r="I13">
        <v>4.6129569999999998</v>
      </c>
      <c r="J13">
        <v>0.205489</v>
      </c>
      <c r="K13">
        <v>0.22101899999999999</v>
      </c>
      <c r="L13">
        <v>0.35489100000000001</v>
      </c>
      <c r="M13">
        <v>0.21485000000000001</v>
      </c>
      <c r="N13">
        <v>0.130605</v>
      </c>
      <c r="O13">
        <v>1.2E-5</v>
      </c>
      <c r="P13">
        <v>1.8204000000000001E-2</v>
      </c>
      <c r="Q13">
        <v>89.800380000000004</v>
      </c>
    </row>
    <row r="14" spans="1:17" x14ac:dyDescent="0.25">
      <c r="A14">
        <v>12</v>
      </c>
      <c r="B14" t="s">
        <v>54</v>
      </c>
      <c r="C14">
        <v>31.798310000000001</v>
      </c>
      <c r="D14">
        <v>5.9602409999999999</v>
      </c>
      <c r="E14">
        <v>1.9000000000000001E-5</v>
      </c>
      <c r="F14">
        <v>43.999630000000003</v>
      </c>
      <c r="G14">
        <v>3.8005999999999998E-2</v>
      </c>
      <c r="H14">
        <v>2.9330340000000001</v>
      </c>
      <c r="I14">
        <v>2.117051</v>
      </c>
      <c r="J14">
        <v>0.106313</v>
      </c>
      <c r="K14">
        <v>0.30685800000000002</v>
      </c>
      <c r="L14">
        <v>0.30664599999999997</v>
      </c>
      <c r="M14">
        <v>0.18934400000000001</v>
      </c>
      <c r="N14">
        <v>0.10664700000000001</v>
      </c>
      <c r="O14">
        <v>1.2E-5</v>
      </c>
      <c r="P14">
        <v>8.1119999999999994E-3</v>
      </c>
      <c r="Q14">
        <v>87.870220000000003</v>
      </c>
    </row>
    <row r="15" spans="1:17" x14ac:dyDescent="0.25">
      <c r="A15">
        <v>13</v>
      </c>
      <c r="B15" t="s">
        <v>54</v>
      </c>
      <c r="C15">
        <v>33.449219999999997</v>
      </c>
      <c r="D15">
        <v>6.0929120000000001</v>
      </c>
      <c r="E15">
        <v>1.9000000000000001E-5</v>
      </c>
      <c r="F15">
        <v>43.963230000000003</v>
      </c>
      <c r="G15">
        <v>9.6031000000000005E-2</v>
      </c>
      <c r="H15">
        <v>2.9654919999999998</v>
      </c>
      <c r="I15">
        <v>1.7854000000000001</v>
      </c>
      <c r="J15">
        <v>0.17563200000000001</v>
      </c>
      <c r="K15">
        <v>0.15592800000000001</v>
      </c>
      <c r="L15">
        <v>0.33783600000000003</v>
      </c>
      <c r="M15">
        <v>0.24371999999999999</v>
      </c>
      <c r="N15">
        <v>0.111331</v>
      </c>
      <c r="O15">
        <v>1.2E-5</v>
      </c>
      <c r="P15">
        <v>1.4714E-2</v>
      </c>
      <c r="Q15">
        <v>89.391469999999998</v>
      </c>
    </row>
    <row r="16" spans="1:17" x14ac:dyDescent="0.25">
      <c r="A16">
        <v>14</v>
      </c>
      <c r="B16" t="s">
        <v>54</v>
      </c>
      <c r="C16">
        <v>32.442419999999998</v>
      </c>
      <c r="D16">
        <v>5.8123379999999996</v>
      </c>
      <c r="E16">
        <v>1.9000000000000001E-5</v>
      </c>
      <c r="F16">
        <v>43.633560000000003</v>
      </c>
      <c r="G16">
        <v>0.155281</v>
      </c>
      <c r="H16">
        <v>2.81839</v>
      </c>
      <c r="I16">
        <v>1.7202519999999999</v>
      </c>
      <c r="J16">
        <v>0.16620299999999999</v>
      </c>
      <c r="K16">
        <v>0.22528400000000001</v>
      </c>
      <c r="L16">
        <v>0.33349800000000002</v>
      </c>
      <c r="M16">
        <v>0.25111899999999998</v>
      </c>
      <c r="N16">
        <v>8.2999000000000003E-2</v>
      </c>
      <c r="O16">
        <v>8.8070000000000006E-3</v>
      </c>
      <c r="P16">
        <v>1.942E-2</v>
      </c>
      <c r="Q16">
        <v>87.669579999999996</v>
      </c>
    </row>
    <row r="17" spans="1:17" x14ac:dyDescent="0.25">
      <c r="A17">
        <v>15</v>
      </c>
      <c r="B17" t="s">
        <v>54</v>
      </c>
      <c r="C17">
        <v>32.891590000000001</v>
      </c>
      <c r="D17">
        <v>5.7199900000000001</v>
      </c>
      <c r="E17">
        <v>1.9000000000000001E-5</v>
      </c>
      <c r="F17">
        <v>43.99859</v>
      </c>
      <c r="G17">
        <v>9.8267999999999994E-2</v>
      </c>
      <c r="H17">
        <v>2.5817079999999999</v>
      </c>
      <c r="I17">
        <v>1.4735860000000001</v>
      </c>
      <c r="J17">
        <v>0.174956</v>
      </c>
      <c r="K17">
        <v>0.31225999999999998</v>
      </c>
      <c r="L17">
        <v>0.32418999999999998</v>
      </c>
      <c r="M17">
        <v>0.198606</v>
      </c>
      <c r="N17">
        <v>8.0248E-2</v>
      </c>
      <c r="O17">
        <v>2.3380999999999999E-2</v>
      </c>
      <c r="P17">
        <v>1.9165000000000001E-2</v>
      </c>
      <c r="Q17">
        <v>87.896559999999994</v>
      </c>
    </row>
    <row r="18" spans="1:17" x14ac:dyDescent="0.25">
      <c r="A18">
        <v>16</v>
      </c>
      <c r="B18" t="s">
        <v>54</v>
      </c>
      <c r="C18">
        <v>32.013629999999999</v>
      </c>
      <c r="D18">
        <v>6.0835689999999998</v>
      </c>
      <c r="E18">
        <v>5.8269999999999997E-3</v>
      </c>
      <c r="F18">
        <v>44.23151</v>
      </c>
      <c r="G18">
        <v>4.2599999999999999E-2</v>
      </c>
      <c r="H18">
        <v>2.7978559999999999</v>
      </c>
      <c r="I18">
        <v>2.1544219999999998</v>
      </c>
      <c r="J18">
        <v>0.128105</v>
      </c>
      <c r="K18">
        <v>0.25053399999999998</v>
      </c>
      <c r="L18">
        <v>0.29148000000000002</v>
      </c>
      <c r="M18">
        <v>0.17629400000000001</v>
      </c>
      <c r="N18">
        <v>7.3235999999999996E-2</v>
      </c>
      <c r="O18">
        <v>1.2E-5</v>
      </c>
      <c r="P18">
        <v>1.2011000000000001E-2</v>
      </c>
      <c r="Q18">
        <v>88.261080000000007</v>
      </c>
    </row>
    <row r="19" spans="1:17" x14ac:dyDescent="0.25">
      <c r="A19" s="3"/>
      <c r="C19" t="s">
        <v>30</v>
      </c>
      <c r="D19" t="s">
        <v>31</v>
      </c>
      <c r="E19" t="s">
        <v>32</v>
      </c>
      <c r="F19" t="s">
        <v>12</v>
      </c>
      <c r="G19" t="s">
        <v>11</v>
      </c>
      <c r="H19" t="s">
        <v>13</v>
      </c>
      <c r="I19" t="s">
        <v>33</v>
      </c>
      <c r="J19" t="s">
        <v>34</v>
      </c>
      <c r="K19" t="s">
        <v>35</v>
      </c>
      <c r="L19" t="s">
        <v>36</v>
      </c>
      <c r="M19" t="s">
        <v>37</v>
      </c>
      <c r="N19" t="s">
        <v>38</v>
      </c>
      <c r="O19" t="s">
        <v>39</v>
      </c>
      <c r="P19" t="s">
        <v>18</v>
      </c>
      <c r="Q19" t="s">
        <v>40</v>
      </c>
    </row>
    <row r="20" spans="1:17" x14ac:dyDescent="0.25">
      <c r="B20" s="3" t="s">
        <v>41</v>
      </c>
      <c r="C20">
        <f>AVERAGE(C3:C18)</f>
        <v>30.919968124999997</v>
      </c>
      <c r="D20">
        <f t="shared" ref="D20:Q20" si="0">AVERAGE(D3:D18)</f>
        <v>5.9738963124999991</v>
      </c>
      <c r="E20">
        <f t="shared" si="0"/>
        <v>0.59161393750000002</v>
      </c>
      <c r="F20">
        <f t="shared" si="0"/>
        <v>43.174906249999992</v>
      </c>
      <c r="G20">
        <f t="shared" si="0"/>
        <v>9.5939437500000002E-2</v>
      </c>
      <c r="H20">
        <f t="shared" si="0"/>
        <v>2.6494236249999998</v>
      </c>
      <c r="I20">
        <f t="shared" si="0"/>
        <v>3.0883318125000003</v>
      </c>
      <c r="J20">
        <f t="shared" si="0"/>
        <v>0.17749549999999997</v>
      </c>
      <c r="K20">
        <f t="shared" si="0"/>
        <v>0.25116212500000001</v>
      </c>
      <c r="L20">
        <f t="shared" si="0"/>
        <v>0.32195843749999997</v>
      </c>
      <c r="M20">
        <f t="shared" si="0"/>
        <v>0.21490643750000002</v>
      </c>
      <c r="N20">
        <f t="shared" si="0"/>
        <v>0.10078950000000002</v>
      </c>
      <c r="O20">
        <f t="shared" si="0"/>
        <v>2.3946562500000001E-2</v>
      </c>
      <c r="P20">
        <f t="shared" si="0"/>
        <v>1.5622624999999998E-2</v>
      </c>
      <c r="Q20">
        <f t="shared" si="0"/>
        <v>87.599961250000007</v>
      </c>
    </row>
    <row r="21" spans="1:17" x14ac:dyDescent="0.25">
      <c r="B21" s="3" t="s">
        <v>42</v>
      </c>
      <c r="C21">
        <f>STDEV(C3:C18)</f>
        <v>1.3681868786157281</v>
      </c>
      <c r="D21">
        <f t="shared" ref="D21:Q21" si="1">STDEV(D3:D18)</f>
        <v>0.20146370210560469</v>
      </c>
      <c r="E21">
        <f t="shared" si="1"/>
        <v>0.6517033167051266</v>
      </c>
      <c r="F21">
        <f t="shared" si="1"/>
        <v>0.64035879674731333</v>
      </c>
      <c r="G21">
        <f t="shared" si="1"/>
        <v>5.653571163193373E-2</v>
      </c>
      <c r="H21">
        <f t="shared" si="1"/>
        <v>0.23409364839051766</v>
      </c>
      <c r="I21">
        <f t="shared" si="1"/>
        <v>1.1253016141269976</v>
      </c>
      <c r="J21">
        <f t="shared" si="1"/>
        <v>6.964630957535857E-2</v>
      </c>
      <c r="K21">
        <f t="shared" si="1"/>
        <v>9.3617058134277301E-2</v>
      </c>
      <c r="L21">
        <f t="shared" si="1"/>
        <v>3.6891479393791164E-2</v>
      </c>
      <c r="M21">
        <f t="shared" si="1"/>
        <v>3.3738103515103104E-2</v>
      </c>
      <c r="N21">
        <f t="shared" si="1"/>
        <v>2.795615686034111E-2</v>
      </c>
      <c r="O21">
        <f t="shared" si="1"/>
        <v>2.1702672161030459E-2</v>
      </c>
      <c r="P21">
        <f t="shared" si="1"/>
        <v>4.6382846523975538E-3</v>
      </c>
      <c r="Q21">
        <f t="shared" si="1"/>
        <v>1.0478798163967402</v>
      </c>
    </row>
    <row r="22" spans="1:17" x14ac:dyDescent="0.25">
      <c r="A22" s="3"/>
    </row>
    <row r="23" spans="1:17" x14ac:dyDescent="0.25">
      <c r="A23" s="4" t="s">
        <v>43</v>
      </c>
      <c r="B23" s="5"/>
      <c r="C23" s="5"/>
      <c r="D23" s="5"/>
    </row>
    <row r="25" spans="1:17" ht="15.75" thickBot="1" x14ac:dyDescent="0.3">
      <c r="A25" s="6" t="s">
        <v>1</v>
      </c>
      <c r="B25" s="6" t="s">
        <v>2</v>
      </c>
      <c r="C25" s="6" t="s">
        <v>3</v>
      </c>
      <c r="D25" s="6" t="s">
        <v>4</v>
      </c>
      <c r="E25" s="6" t="s">
        <v>5</v>
      </c>
      <c r="F25" s="6" t="s">
        <v>6</v>
      </c>
      <c r="G25" s="6" t="s">
        <v>7</v>
      </c>
      <c r="I25" s="14" t="s">
        <v>53</v>
      </c>
    </row>
    <row r="26" spans="1:17" ht="15.75" x14ac:dyDescent="0.3">
      <c r="A26" s="8" t="s">
        <v>8</v>
      </c>
      <c r="B26" s="8">
        <f>E20</f>
        <v>0.59161393750000002</v>
      </c>
      <c r="C26" s="9">
        <v>101.94</v>
      </c>
      <c r="D26" s="8">
        <f t="shared" ref="D26:D42" si="2">B26/C26</f>
        <v>5.8035504953894449E-3</v>
      </c>
      <c r="E26" s="8">
        <f>3*D26</f>
        <v>1.7410651486168334E-2</v>
      </c>
      <c r="F26" s="7">
        <f t="shared" ref="F26:F37" si="3">E26*$D$52</f>
        <v>0.1709060913462388</v>
      </c>
      <c r="G26" s="10">
        <f t="shared" ref="G26:G33" si="4">F26*2/3</f>
        <v>0.11393739423082587</v>
      </c>
      <c r="I26" s="14" t="s">
        <v>61</v>
      </c>
    </row>
    <row r="27" spans="1:17" ht="15.75" x14ac:dyDescent="0.3">
      <c r="A27" s="11" t="s">
        <v>9</v>
      </c>
      <c r="B27" s="8">
        <f>D20</f>
        <v>5.9738963124999991</v>
      </c>
      <c r="C27" s="9">
        <v>227.8082</v>
      </c>
      <c r="D27" s="8">
        <f t="shared" si="2"/>
        <v>2.6223359442285217E-2</v>
      </c>
      <c r="E27" s="8">
        <f t="shared" ref="E27:E33" si="5">D27*3</f>
        <v>7.8670078326855658E-2</v>
      </c>
      <c r="F27" s="7">
        <f t="shared" si="3"/>
        <v>0.77223966049901782</v>
      </c>
      <c r="G27" s="10">
        <f t="shared" si="4"/>
        <v>0.51482644033267855</v>
      </c>
    </row>
    <row r="28" spans="1:17" ht="15.75" x14ac:dyDescent="0.3">
      <c r="A28" s="11" t="s">
        <v>10</v>
      </c>
      <c r="B28" s="8">
        <f>J20</f>
        <v>0.17749549999999997</v>
      </c>
      <c r="C28" s="9">
        <v>362.4982</v>
      </c>
      <c r="D28" s="8">
        <f t="shared" si="2"/>
        <v>4.8964518996232249E-4</v>
      </c>
      <c r="E28" s="8">
        <f t="shared" si="5"/>
        <v>1.4689355698869675E-3</v>
      </c>
      <c r="F28" s="7">
        <f t="shared" si="3"/>
        <v>1.4419336168338379E-2</v>
      </c>
      <c r="G28" s="10">
        <f t="shared" si="4"/>
        <v>9.6128907788922534E-3</v>
      </c>
      <c r="I28" s="14" t="s">
        <v>50</v>
      </c>
      <c r="K28" s="23">
        <f>SUM(G35:G36)</f>
        <v>5.792088243375912</v>
      </c>
    </row>
    <row r="29" spans="1:17" ht="15.75" x14ac:dyDescent="0.3">
      <c r="A29" s="11" t="s">
        <v>48</v>
      </c>
      <c r="B29" s="8">
        <f>O20</f>
        <v>2.3946562500000001E-2</v>
      </c>
      <c r="C29" s="9">
        <f>(15.999*3)+(2*158.93)</f>
        <v>365.85700000000003</v>
      </c>
      <c r="D29" s="8">
        <f>B29/C29</f>
        <v>6.5453339692830801E-5</v>
      </c>
      <c r="E29" s="8">
        <f t="shared" si="5"/>
        <v>1.9636001907849239E-4</v>
      </c>
      <c r="F29" s="7">
        <f t="shared" si="3"/>
        <v>1.9275053196049915E-3</v>
      </c>
      <c r="G29" s="10">
        <f t="shared" si="4"/>
        <v>1.2850035464033276E-3</v>
      </c>
      <c r="I29" s="14" t="s">
        <v>51</v>
      </c>
      <c r="K29" s="23">
        <f>SUM(G26:G34)</f>
        <v>0.698623615219639</v>
      </c>
    </row>
    <row r="30" spans="1:17" ht="15.75" x14ac:dyDescent="0.3">
      <c r="A30" s="11" t="s">
        <v>44</v>
      </c>
      <c r="B30" s="8">
        <f>K20</f>
        <v>0.25116212500000001</v>
      </c>
      <c r="C30" s="9">
        <f>(15.999*3)+(2*162.5)</f>
        <v>372.99700000000001</v>
      </c>
      <c r="D30" s="8">
        <f>B30/C30</f>
        <v>6.7336231926798341E-4</v>
      </c>
      <c r="E30" s="8">
        <f t="shared" si="5"/>
        <v>2.0200869578039502E-3</v>
      </c>
      <c r="F30" s="7">
        <f t="shared" si="3"/>
        <v>1.982953747664544E-2</v>
      </c>
      <c r="G30" s="10">
        <f t="shared" si="4"/>
        <v>1.321969165109696E-2</v>
      </c>
      <c r="I30" s="14" t="s">
        <v>49</v>
      </c>
      <c r="K30" s="23">
        <f>SUM(G39:G40)</f>
        <v>3.0682677309380142</v>
      </c>
    </row>
    <row r="31" spans="1:17" ht="15.75" x14ac:dyDescent="0.3">
      <c r="A31" s="11" t="s">
        <v>47</v>
      </c>
      <c r="B31" s="8">
        <f>N20</f>
        <v>0.10078950000000002</v>
      </c>
      <c r="C31" s="9">
        <f>(15.999*3)+(2*164.93)</f>
        <v>377.85700000000003</v>
      </c>
      <c r="D31" s="8">
        <f>B31/C31</f>
        <v>2.6673979838933782E-4</v>
      </c>
      <c r="E31" s="8">
        <f t="shared" si="5"/>
        <v>8.0021939516801345E-4</v>
      </c>
      <c r="F31" s="7">
        <f t="shared" si="3"/>
        <v>7.8550977346405204E-3</v>
      </c>
      <c r="G31" s="10">
        <f t="shared" si="4"/>
        <v>5.2367318230936806E-3</v>
      </c>
      <c r="I31" s="14" t="s">
        <v>56</v>
      </c>
      <c r="K31" s="23">
        <f>G37</f>
        <v>11.98756386811595</v>
      </c>
    </row>
    <row r="32" spans="1:17" ht="15.75" x14ac:dyDescent="0.3">
      <c r="A32" s="11" t="s">
        <v>45</v>
      </c>
      <c r="B32" s="8">
        <f>L20</f>
        <v>0.32195843749999997</v>
      </c>
      <c r="C32" s="9">
        <f>(15.999*3)+(2*167.26)</f>
        <v>382.517</v>
      </c>
      <c r="D32" s="8">
        <f>B32/C32</f>
        <v>8.4168399705111135E-4</v>
      </c>
      <c r="E32" s="8">
        <f t="shared" si="5"/>
        <v>2.5250519911533343E-3</v>
      </c>
      <c r="F32" s="7">
        <f t="shared" si="3"/>
        <v>2.4786365208498411E-2</v>
      </c>
      <c r="G32" s="10">
        <f t="shared" si="4"/>
        <v>1.6524243472332275E-2</v>
      </c>
    </row>
    <row r="33" spans="1:12" ht="15.75" x14ac:dyDescent="0.3">
      <c r="A33" s="11" t="s">
        <v>46</v>
      </c>
      <c r="B33" s="8">
        <f>M20</f>
        <v>0.21490643750000002</v>
      </c>
      <c r="C33" s="9">
        <f>(15.999*3)+(2*173.05)</f>
        <v>394.09700000000004</v>
      </c>
      <c r="D33" s="8">
        <f>B33/C33</f>
        <v>5.4531355859090526E-4</v>
      </c>
      <c r="E33" s="8">
        <f t="shared" si="5"/>
        <v>1.6359406757727158E-3</v>
      </c>
      <c r="F33" s="7">
        <f t="shared" si="3"/>
        <v>1.6058688372043852E-2</v>
      </c>
      <c r="G33" s="10">
        <f t="shared" si="4"/>
        <v>1.0705792248029235E-2</v>
      </c>
      <c r="I33" s="14" t="s">
        <v>52</v>
      </c>
    </row>
    <row r="34" spans="1:12" ht="18" x14ac:dyDescent="0.25">
      <c r="A34" s="8" t="s">
        <v>11</v>
      </c>
      <c r="B34" s="8">
        <f>G20</f>
        <v>9.5939437500000002E-2</v>
      </c>
      <c r="C34" s="9">
        <v>70.94</v>
      </c>
      <c r="D34" s="8">
        <f t="shared" si="2"/>
        <v>1.352402558500141E-3</v>
      </c>
      <c r="E34" s="8">
        <f>D34*1</f>
        <v>1.352402558500141E-3</v>
      </c>
      <c r="F34" s="7">
        <f t="shared" si="3"/>
        <v>1.3275427136286856E-2</v>
      </c>
      <c r="G34" s="10">
        <f>F34</f>
        <v>1.3275427136286856E-2</v>
      </c>
      <c r="I34" s="24" t="s">
        <v>55</v>
      </c>
    </row>
    <row r="35" spans="1:12" ht="18" x14ac:dyDescent="0.25">
      <c r="A35" s="11" t="s">
        <v>12</v>
      </c>
      <c r="B35" s="8">
        <f>F20</f>
        <v>43.174906249999992</v>
      </c>
      <c r="C35" s="12">
        <v>79.539400000000001</v>
      </c>
      <c r="D35" s="8">
        <f t="shared" si="2"/>
        <v>0.54281156571460176</v>
      </c>
      <c r="E35" s="8">
        <f>D35*1</f>
        <v>0.54281156571460176</v>
      </c>
      <c r="F35" s="7">
        <f t="shared" si="3"/>
        <v>5.3283361112313576</v>
      </c>
      <c r="G35" s="10">
        <f>F35</f>
        <v>5.3283361112313576</v>
      </c>
      <c r="I35" s="25" t="s">
        <v>58</v>
      </c>
    </row>
    <row r="36" spans="1:12" ht="18" x14ac:dyDescent="0.35">
      <c r="A36" s="8" t="s">
        <v>13</v>
      </c>
      <c r="B36" s="8">
        <f>H20</f>
        <v>2.6494236249999998</v>
      </c>
      <c r="C36" s="12">
        <v>56.08</v>
      </c>
      <c r="D36" s="8">
        <f t="shared" si="2"/>
        <v>4.7243645238944365E-2</v>
      </c>
      <c r="E36" s="8">
        <f>D36*1</f>
        <v>4.7243645238944365E-2</v>
      </c>
      <c r="F36" s="7">
        <f t="shared" si="3"/>
        <v>0.46375213214455474</v>
      </c>
      <c r="G36" s="10">
        <f>F36</f>
        <v>0.46375213214455474</v>
      </c>
      <c r="I36" s="26" t="s">
        <v>62</v>
      </c>
    </row>
    <row r="37" spans="1:12" ht="15.75" x14ac:dyDescent="0.3">
      <c r="A37" s="8" t="s">
        <v>14</v>
      </c>
      <c r="B37" s="8">
        <v>11</v>
      </c>
      <c r="C37" s="12">
        <v>18.015000000000001</v>
      </c>
      <c r="D37" s="8">
        <f t="shared" si="2"/>
        <v>0.61060227588121008</v>
      </c>
      <c r="E37" s="8">
        <f>D37*1</f>
        <v>0.61060227588121008</v>
      </c>
      <c r="F37" s="7">
        <f t="shared" si="3"/>
        <v>5.9937819340579752</v>
      </c>
      <c r="G37" s="10">
        <f>2*F37</f>
        <v>11.98756386811595</v>
      </c>
      <c r="I37" t="s">
        <v>59</v>
      </c>
    </row>
    <row r="38" spans="1:12" ht="15.75" x14ac:dyDescent="0.3">
      <c r="A38" s="11" t="s">
        <v>15</v>
      </c>
      <c r="B38" s="8">
        <v>0</v>
      </c>
      <c r="C38" s="12"/>
      <c r="D38" s="8"/>
      <c r="E38" s="8">
        <f>D38*1</f>
        <v>0</v>
      </c>
      <c r="F38" s="8"/>
      <c r="G38" s="10"/>
      <c r="I38" s="8" t="s">
        <v>8</v>
      </c>
      <c r="J38">
        <v>0.11671635506572405</v>
      </c>
      <c r="K38">
        <v>3</v>
      </c>
      <c r="L38">
        <f>J38*K38</f>
        <v>0.35014906519717215</v>
      </c>
    </row>
    <row r="39" spans="1:12" ht="15.75" x14ac:dyDescent="0.3">
      <c r="A39" s="8" t="s">
        <v>16</v>
      </c>
      <c r="B39" s="8">
        <f>I20</f>
        <v>3.0883318125000003</v>
      </c>
      <c r="C39" s="9">
        <v>141.94</v>
      </c>
      <c r="D39" s="8">
        <f t="shared" si="2"/>
        <v>2.1758009105960267E-2</v>
      </c>
      <c r="E39" s="8">
        <f>5*D39</f>
        <v>0.10879004552980133</v>
      </c>
      <c r="F39" s="7">
        <f>E39*$D$52</f>
        <v>1.06790268437965</v>
      </c>
      <c r="G39" s="10">
        <f>F39*2/5</f>
        <v>0.42716107375185997</v>
      </c>
      <c r="I39" s="11" t="s">
        <v>9</v>
      </c>
      <c r="J39">
        <v>0.52738318277981711</v>
      </c>
      <c r="K39">
        <v>3</v>
      </c>
      <c r="L39">
        <f t="shared" ref="L39:L54" si="6">J39*K39</f>
        <v>1.5821495483394514</v>
      </c>
    </row>
    <row r="40" spans="1:12" ht="15.75" x14ac:dyDescent="0.3">
      <c r="A40" s="8" t="s">
        <v>17</v>
      </c>
      <c r="B40" s="8">
        <f>C20</f>
        <v>30.919968124999997</v>
      </c>
      <c r="C40" s="9">
        <v>229.84</v>
      </c>
      <c r="D40" s="8">
        <f t="shared" si="2"/>
        <v>0.13452822887660981</v>
      </c>
      <c r="E40" s="8">
        <f>D40*5</f>
        <v>0.67264114438304912</v>
      </c>
      <c r="F40" s="7">
        <f>E40*$D$52</f>
        <v>6.6027666429653857</v>
      </c>
      <c r="G40" s="10">
        <f>F40*2/5</f>
        <v>2.6411066571861541</v>
      </c>
      <c r="I40" s="11" t="s">
        <v>10</v>
      </c>
      <c r="J40">
        <v>9.8473515295969417E-3</v>
      </c>
      <c r="K40">
        <v>3</v>
      </c>
      <c r="L40">
        <f t="shared" si="6"/>
        <v>2.9542054588790827E-2</v>
      </c>
    </row>
    <row r="41" spans="1:12" ht="15.75" x14ac:dyDescent="0.3">
      <c r="A41" s="8" t="s">
        <v>18</v>
      </c>
      <c r="B41" s="8">
        <f>P20</f>
        <v>1.5622624999999998E-2</v>
      </c>
      <c r="C41" s="12">
        <v>35.453000000000003</v>
      </c>
      <c r="D41" s="8">
        <f t="shared" si="2"/>
        <v>4.4065734916650203E-4</v>
      </c>
      <c r="E41" s="8">
        <f>D41*1</f>
        <v>4.4065734916650203E-4</v>
      </c>
      <c r="F41" s="7">
        <f>E41*$D$52</f>
        <v>4.3255719195155629E-3</v>
      </c>
      <c r="G41" s="10">
        <f>F41</f>
        <v>4.3255719195155629E-3</v>
      </c>
      <c r="I41" s="11" t="s">
        <v>48</v>
      </c>
      <c r="J41">
        <v>1.3163450963156039E-3</v>
      </c>
      <c r="K41">
        <v>3</v>
      </c>
      <c r="L41">
        <f t="shared" si="6"/>
        <v>3.9490352889468118E-3</v>
      </c>
    </row>
    <row r="42" spans="1:12" ht="15.75" x14ac:dyDescent="0.3">
      <c r="A42" s="8" t="s">
        <v>19</v>
      </c>
      <c r="B42" s="8">
        <v>0</v>
      </c>
      <c r="C42" s="12">
        <v>18.998403</v>
      </c>
      <c r="D42" s="8">
        <f t="shared" si="2"/>
        <v>0</v>
      </c>
      <c r="E42" s="8">
        <f>D42*1</f>
        <v>0</v>
      </c>
      <c r="F42" s="7">
        <f>E42*$D$52</f>
        <v>0</v>
      </c>
      <c r="G42" s="10">
        <f>F42</f>
        <v>0</v>
      </c>
      <c r="I42" s="11" t="s">
        <v>44</v>
      </c>
      <c r="J42">
        <v>1.3542123154782251E-2</v>
      </c>
      <c r="K42">
        <v>3</v>
      </c>
      <c r="L42">
        <f t="shared" si="6"/>
        <v>4.0626369464346751E-2</v>
      </c>
    </row>
    <row r="43" spans="1:12" ht="15.75" x14ac:dyDescent="0.3">
      <c r="A43" s="13" t="s">
        <v>20</v>
      </c>
      <c r="B43" s="14">
        <f>SUM(B26:B41)</f>
        <v>98.599960687500001</v>
      </c>
      <c r="E43">
        <f>SUM(E26:E41)</f>
        <v>2.088609061077161</v>
      </c>
      <c r="I43" s="11" t="s">
        <v>47</v>
      </c>
      <c r="J43">
        <v>5.3644569895105985E-3</v>
      </c>
      <c r="K43">
        <v>3</v>
      </c>
      <c r="L43">
        <f t="shared" si="6"/>
        <v>1.6093370968531796E-2</v>
      </c>
    </row>
    <row r="44" spans="1:12" ht="15.75" x14ac:dyDescent="0.3">
      <c r="A44" s="15" t="s">
        <v>21</v>
      </c>
      <c r="B44" s="16">
        <f>(B42*15.9995)/(2*18.998403)+(B41*15.9994)/(2*35.453)</f>
        <v>3.5251265961272664E-3</v>
      </c>
      <c r="E44">
        <f>0.5*(E41+E42)</f>
        <v>2.2032867458325102E-4</v>
      </c>
      <c r="I44" s="11" t="s">
        <v>45</v>
      </c>
      <c r="J44">
        <v>1.6927273800925742E-2</v>
      </c>
      <c r="K44">
        <v>3</v>
      </c>
      <c r="L44">
        <f t="shared" si="6"/>
        <v>5.0781821402777226E-2</v>
      </c>
    </row>
    <row r="45" spans="1:12" ht="15.75" x14ac:dyDescent="0.3">
      <c r="B45" s="16">
        <f>B43-B44</f>
        <v>98.596435560903871</v>
      </c>
      <c r="E45">
        <f>E43-E44</f>
        <v>2.0883887324025778</v>
      </c>
      <c r="I45" s="11" t="s">
        <v>46</v>
      </c>
      <c r="J45">
        <v>1.0966909132127507E-2</v>
      </c>
      <c r="K45">
        <v>3</v>
      </c>
      <c r="L45">
        <f t="shared" si="6"/>
        <v>3.2900727396382522E-2</v>
      </c>
    </row>
    <row r="46" spans="1:12" x14ac:dyDescent="0.25">
      <c r="I46" s="8" t="s">
        <v>11</v>
      </c>
      <c r="J46">
        <v>1.359921804204995E-2</v>
      </c>
      <c r="K46">
        <v>2</v>
      </c>
      <c r="L46">
        <f t="shared" si="6"/>
        <v>2.71984360840999E-2</v>
      </c>
    </row>
    <row r="47" spans="1:12" x14ac:dyDescent="0.25">
      <c r="E47" s="17" t="s">
        <v>22</v>
      </c>
      <c r="F47" s="18"/>
      <c r="G47" s="19">
        <v>20.5</v>
      </c>
      <c r="I47" s="11" t="s">
        <v>12</v>
      </c>
      <c r="J47">
        <v>5.4582955285784633</v>
      </c>
      <c r="K47">
        <v>2</v>
      </c>
      <c r="L47">
        <f t="shared" si="6"/>
        <v>10.916591057156927</v>
      </c>
    </row>
    <row r="48" spans="1:12" x14ac:dyDescent="0.25">
      <c r="I48" s="8" t="s">
        <v>13</v>
      </c>
      <c r="J48">
        <v>0.47506315975783653</v>
      </c>
      <c r="K48">
        <v>2</v>
      </c>
      <c r="L48">
        <f t="shared" si="6"/>
        <v>0.95012631951567306</v>
      </c>
    </row>
    <row r="49" spans="1:13" ht="15.75" x14ac:dyDescent="0.3">
      <c r="I49" s="8" t="s">
        <v>14</v>
      </c>
      <c r="J49">
        <v>12.279943474655363</v>
      </c>
      <c r="K49">
        <v>1</v>
      </c>
      <c r="L49">
        <f t="shared" si="6"/>
        <v>12.279943474655363</v>
      </c>
    </row>
    <row r="50" spans="1:13" ht="15.75" x14ac:dyDescent="0.3">
      <c r="I50" s="8" t="s">
        <v>16</v>
      </c>
      <c r="J50">
        <v>0.4375796365262955</v>
      </c>
      <c r="K50">
        <v>5</v>
      </c>
      <c r="L50">
        <f t="shared" si="6"/>
        <v>2.1878981826314776</v>
      </c>
    </row>
    <row r="51" spans="1:13" ht="15.75" x14ac:dyDescent="0.3">
      <c r="C51" s="20" t="s">
        <v>23</v>
      </c>
      <c r="D51" s="20"/>
      <c r="E51" s="20"/>
      <c r="F51" s="20"/>
      <c r="I51" s="8" t="s">
        <v>17</v>
      </c>
      <c r="J51">
        <v>2.70552389272728</v>
      </c>
      <c r="K51">
        <v>5</v>
      </c>
      <c r="L51">
        <f t="shared" si="6"/>
        <v>13.5276194636364</v>
      </c>
    </row>
    <row r="52" spans="1:13" x14ac:dyDescent="0.25">
      <c r="C52" s="21" t="s">
        <v>24</v>
      </c>
      <c r="D52" s="20">
        <f>G47/E45</f>
        <v>9.8161801401867663</v>
      </c>
      <c r="E52" s="20"/>
      <c r="F52" s="20"/>
      <c r="L52">
        <f>SUM(L38:L51)</f>
        <v>41.995568926326342</v>
      </c>
    </row>
    <row r="53" spans="1:13" x14ac:dyDescent="0.25">
      <c r="C53" s="20"/>
      <c r="D53" s="20"/>
      <c r="E53" s="20"/>
      <c r="F53" s="20"/>
    </row>
    <row r="54" spans="1:13" x14ac:dyDescent="0.25">
      <c r="C54" s="20" t="s">
        <v>25</v>
      </c>
      <c r="D54" s="20"/>
      <c r="E54" s="20"/>
      <c r="F54" s="20"/>
      <c r="I54" t="s">
        <v>57</v>
      </c>
      <c r="J54">
        <v>21</v>
      </c>
      <c r="K54">
        <v>-2</v>
      </c>
      <c r="L54">
        <f t="shared" si="6"/>
        <v>-42</v>
      </c>
    </row>
    <row r="56" spans="1:13" x14ac:dyDescent="0.25">
      <c r="A56" s="22" t="s">
        <v>26</v>
      </c>
      <c r="B56" s="22"/>
      <c r="C56" s="22"/>
      <c r="D56" s="22"/>
      <c r="E56" s="22"/>
      <c r="F56" s="22"/>
      <c r="L56">
        <f>SUM(L52:L54)</f>
        <v>-4.4310736736576928E-3</v>
      </c>
      <c r="M56" t="s">
        <v>60</v>
      </c>
    </row>
    <row r="58" spans="1:13" x14ac:dyDescent="0.25">
      <c r="A58" t="s">
        <v>27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Shaunnamm</dc:creator>
  <cp:lastModifiedBy>rruff</cp:lastModifiedBy>
  <dcterms:created xsi:type="dcterms:W3CDTF">2012-08-17T18:53:38Z</dcterms:created>
  <dcterms:modified xsi:type="dcterms:W3CDTF">2013-05-18T00:26:23Z</dcterms:modified>
</cp:coreProperties>
</file>