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819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2" i="1" l="1"/>
  <c r="B31" i="1"/>
  <c r="B27" i="1"/>
  <c r="B26" i="1"/>
  <c r="B25" i="1"/>
  <c r="B24" i="1"/>
  <c r="B23" i="1"/>
  <c r="B22" i="1"/>
  <c r="D30" i="1"/>
  <c r="E30" i="1" s="1"/>
  <c r="K17" i="1"/>
  <c r="J17" i="1"/>
  <c r="I17" i="1"/>
  <c r="H17" i="1"/>
  <c r="G17" i="1"/>
  <c r="F17" i="1"/>
  <c r="E17" i="1"/>
  <c r="D17" i="1"/>
  <c r="C17" i="1"/>
  <c r="K16" i="1"/>
  <c r="J16" i="1"/>
  <c r="I16" i="1"/>
  <c r="H16" i="1"/>
  <c r="G16" i="1"/>
  <c r="F16" i="1"/>
  <c r="E16" i="1"/>
  <c r="D16" i="1"/>
  <c r="C16" i="1"/>
  <c r="B34" i="1" l="1"/>
  <c r="B33" i="1"/>
  <c r="D32" i="1"/>
  <c r="D31" i="1"/>
  <c r="E31" i="1" s="1"/>
  <c r="E29" i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B35" i="1" l="1"/>
  <c r="E32" i="1"/>
  <c r="E33" i="1" s="1"/>
  <c r="E34" i="1"/>
  <c r="E35" i="1" l="1"/>
  <c r="D42" i="1" s="1"/>
  <c r="F30" i="1" l="1"/>
  <c r="G30" i="1" s="1"/>
  <c r="F23" i="1"/>
  <c r="G23" i="1" s="1"/>
  <c r="F24" i="1"/>
  <c r="G24" i="1" s="1"/>
  <c r="F25" i="1"/>
  <c r="G25" i="1" s="1"/>
  <c r="F22" i="1"/>
  <c r="G22" i="1" s="1"/>
  <c r="F31" i="1"/>
  <c r="G31" i="1" s="1"/>
  <c r="J25" i="1" s="1"/>
  <c r="F28" i="1"/>
  <c r="G28" i="1" s="1"/>
  <c r="F32" i="1"/>
  <c r="G32" i="1" s="1"/>
  <c r="J24" i="1" s="1"/>
  <c r="F27" i="1"/>
  <c r="G27" i="1" s="1"/>
  <c r="F26" i="1"/>
  <c r="G26" i="1" s="1"/>
  <c r="J23" i="1" s="1"/>
  <c r="J22" i="1" l="1"/>
</calcChain>
</file>

<file path=xl/sharedStrings.xml><?xml version="1.0" encoding="utf-8"?>
<sst xmlns="http://schemas.openxmlformats.org/spreadsheetml/2006/main" count="68" uniqueCount="45">
  <si>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</si>
  <si>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</si>
  <si>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</si>
  <si>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</si>
  <si>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</si>
  <si>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</si>
  <si>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</si>
  <si>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</si>
  <si>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La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</si>
  <si>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Ce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</si>
  <si>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Pr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</si>
  <si>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Nd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</si>
  <si>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BaO</t>
  </si>
  <si>
    <t>SrO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</si>
  <si>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</si>
  <si>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</si>
  <si>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Cl</t>
  </si>
  <si>
    <t>F</t>
  </si>
  <si>
    <r>
      <t>CO</t>
    </r>
    <r>
      <rPr>
        <vertAlign val="subscript"/>
        <sz val="10"/>
        <rFont val="Arial"/>
        <family val="2"/>
      </rPr>
      <t>2</t>
    </r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</si>
  <si>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</si>
  <si>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</si>
  <si>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</si>
  <si>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</si>
  <si>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</si>
  <si>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</si>
  <si>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</si>
  <si>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</si>
  <si>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Point#</t>
  </si>
  <si>
    <t>Comment</t>
  </si>
  <si>
    <t>La2O3</t>
  </si>
  <si>
    <t>Pr2O3</t>
  </si>
  <si>
    <t>Nd2O3</t>
  </si>
  <si>
    <t>CO2</t>
  </si>
  <si>
    <t>Ce2O3</t>
  </si>
  <si>
    <t>Total</t>
  </si>
  <si>
    <t>R110190.</t>
  </si>
  <si>
    <t>average</t>
  </si>
  <si>
    <t>std dev</t>
  </si>
  <si>
    <t>Sample Description: Kukharenkoite-(Ce) R110190</t>
  </si>
  <si>
    <r>
      <t>Ba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Ce(CO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F</t>
    </r>
  </si>
  <si>
    <t xml:space="preserve">REE = </t>
  </si>
  <si>
    <t xml:space="preserve">Ba+Sr = </t>
  </si>
  <si>
    <t xml:space="preserve">C = </t>
  </si>
  <si>
    <t xml:space="preserve">F = </t>
  </si>
  <si>
    <r>
      <t>(Ba</t>
    </r>
    <r>
      <rPr>
        <vertAlign val="subscript"/>
        <sz val="11"/>
        <color theme="1"/>
        <rFont val="Calibri"/>
        <family val="2"/>
        <scheme val="minor"/>
      </rPr>
      <t>1.90</t>
    </r>
    <r>
      <rPr>
        <sz val="11"/>
        <color theme="1"/>
        <rFont val="Calibri"/>
        <family val="2"/>
        <scheme val="minor"/>
      </rPr>
      <t>Sr</t>
    </r>
    <r>
      <rPr>
        <vertAlign val="subscript"/>
        <sz val="11"/>
        <color theme="1"/>
        <rFont val="Calibri"/>
        <family val="2"/>
        <scheme val="minor"/>
      </rPr>
      <t>0.10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Σ=2.00</t>
    </r>
    <r>
      <rPr>
        <sz val="11"/>
        <color theme="1"/>
        <rFont val="Calibri"/>
        <family val="2"/>
        <scheme val="minor"/>
      </rPr>
      <t>(Ce</t>
    </r>
    <r>
      <rPr>
        <vertAlign val="subscript"/>
        <sz val="11"/>
        <color theme="1"/>
        <rFont val="Calibri"/>
        <family val="2"/>
        <scheme val="minor"/>
      </rPr>
      <t>0.54</t>
    </r>
    <r>
      <rPr>
        <sz val="11"/>
        <color theme="1"/>
        <rFont val="Calibri"/>
        <family val="2"/>
        <scheme val="minor"/>
      </rPr>
      <t>La</t>
    </r>
    <r>
      <rPr>
        <vertAlign val="subscript"/>
        <sz val="11"/>
        <color theme="1"/>
        <rFont val="Calibri"/>
        <family val="2"/>
        <scheme val="minor"/>
      </rPr>
      <t>0.22</t>
    </r>
    <r>
      <rPr>
        <sz val="11"/>
        <color theme="1"/>
        <rFont val="Calibri"/>
        <family val="2"/>
        <scheme val="minor"/>
      </rPr>
      <t>Nd</t>
    </r>
    <r>
      <rPr>
        <vertAlign val="subscript"/>
        <sz val="11"/>
        <color theme="1"/>
        <rFont val="Calibri"/>
        <family val="2"/>
        <scheme val="minor"/>
      </rPr>
      <t>0.15</t>
    </r>
    <r>
      <rPr>
        <sz val="11"/>
        <color theme="1"/>
        <rFont val="Calibri"/>
        <family val="2"/>
        <scheme val="minor"/>
      </rPr>
      <t>Pr</t>
    </r>
    <r>
      <rPr>
        <vertAlign val="subscript"/>
        <sz val="11"/>
        <color theme="1"/>
        <rFont val="Calibri"/>
        <family val="2"/>
        <scheme val="minor"/>
      </rPr>
      <t>0.06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Σ=0.97</t>
    </r>
    <r>
      <rPr>
        <sz val="11"/>
        <color theme="1"/>
        <rFont val="Calibri"/>
        <family val="2"/>
        <scheme val="minor"/>
      </rPr>
      <t>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2.99</t>
    </r>
    <r>
      <rPr>
        <sz val="11"/>
        <color theme="1"/>
        <rFont val="Calibri"/>
        <family val="2"/>
        <scheme val="minor"/>
      </rPr>
      <t>F</t>
    </r>
    <r>
      <rPr>
        <vertAlign val="subscript"/>
        <sz val="11"/>
        <color theme="1"/>
        <rFont val="Calibri"/>
        <family val="2"/>
        <scheme val="minor"/>
      </rPr>
      <t>1.14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</si>
</sst>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164" fontId="0" fillId="0" borderId="3" xfId="0" applyNumberFormat="1" applyBorder="1"/>
    <xf numFmtId="0" fontId="2" fillId="0" borderId="3" xfId="0" applyFon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4" xfId="0" applyFill="1" applyBorder="1"/>
    <xf numFmtId="0" fontId="2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0" fontId="1" fillId="0" borderId="0" xfId="1" applyFont="1"/>
    <xf numFmtId="0" fontId="2" fillId="0" borderId="0" xfId="1"/>
    <xf numFmtId="0" fontId="2" fillId="3" borderId="0" xfId="1" applyFont="1" applyFill="1"/>
    <xf numFmtId="0" fontId="2" fillId="3" borderId="0" xfId="1" applyFill="1"/>
    <xf numFmtId="164" fontId="0" fillId="0" borderId="0" xfId="0" applyNumberFormat="1"/>
    <xf numFmtId="0" fontId="0" fillId="0" borderId="0" xfId="0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topLeftCell="A13" workbookViewId="0">
      <selection activeCell="I27" sqref="I27"/>
    </sheetView>
  </sheetViews>
  <sheetFormatPr defaultRowHeight="15" x14ac:dyDescent="0.25"/>
  <cols>
    <col min="1" max="1" width="10.28515625" customWidth="1"/>
    <col min="2" max="2" width="12.85546875" customWidth="1"/>
    <col min="3" max="3" width="11.42578125" customWidth="1"/>
    <col min="5" max="5" width="11.42578125" customWidth="1"/>
    <col min="6" max="6" width="11.28515625" customWidth="1"/>
    <col min="7" max="7" width="13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11" x14ac:dyDescent="0.25">
      <c r="A1" s="1" t="s">
        <v>0</v>
      </c>
      <c r="B1" s="2"/>
      <c r="C1" s="2"/>
      <c r="D1" s="2"/>
    </row>
    <row r="2" spans="1:11" x14ac:dyDescent="0.25">
      <c r="A2" t="s">
        <v>27</v>
      </c>
      <c r="B2" t="s">
        <v>28</v>
      </c>
      <c r="C2" t="s">
        <v>17</v>
      </c>
      <c r="D2" t="s">
        <v>13</v>
      </c>
      <c r="E2" t="s">
        <v>29</v>
      </c>
      <c r="F2" t="s">
        <v>30</v>
      </c>
      <c r="G2" t="s">
        <v>31</v>
      </c>
      <c r="H2" t="s">
        <v>32</v>
      </c>
      <c r="I2" t="s">
        <v>12</v>
      </c>
      <c r="J2" t="s">
        <v>33</v>
      </c>
      <c r="K2" t="s">
        <v>34</v>
      </c>
    </row>
    <row r="3" spans="1:11" x14ac:dyDescent="0.25">
      <c r="A3">
        <v>29</v>
      </c>
      <c r="B3" t="s">
        <v>35</v>
      </c>
      <c r="C3">
        <v>3.5300419999999999</v>
      </c>
      <c r="D3">
        <v>1.607505</v>
      </c>
      <c r="E3">
        <v>5.4052639999999998</v>
      </c>
      <c r="F3">
        <v>1.8945179999999999</v>
      </c>
      <c r="G3">
        <v>4.871505</v>
      </c>
      <c r="H3">
        <v>21.58222</v>
      </c>
      <c r="I3">
        <v>48.252690000000001</v>
      </c>
      <c r="J3">
        <v>14.43519</v>
      </c>
      <c r="K3">
        <v>101.5789</v>
      </c>
    </row>
    <row r="4" spans="1:11" x14ac:dyDescent="0.25">
      <c r="A4">
        <v>30</v>
      </c>
      <c r="B4" t="s">
        <v>35</v>
      </c>
      <c r="C4">
        <v>3.7842790000000002</v>
      </c>
      <c r="D4">
        <v>1.544378</v>
      </c>
      <c r="E4">
        <v>5.5046229999999996</v>
      </c>
      <c r="F4">
        <v>1.835896</v>
      </c>
      <c r="G4">
        <v>4.1421859999999997</v>
      </c>
      <c r="H4">
        <v>21.58222</v>
      </c>
      <c r="I4">
        <v>49.095500000000001</v>
      </c>
      <c r="J4">
        <v>14.194660000000001</v>
      </c>
      <c r="K4">
        <v>101.6837</v>
      </c>
    </row>
    <row r="5" spans="1:11" x14ac:dyDescent="0.25">
      <c r="A5">
        <v>31</v>
      </c>
      <c r="B5" t="s">
        <v>35</v>
      </c>
      <c r="C5">
        <v>3.0238079999999998</v>
      </c>
      <c r="D5">
        <v>1.554157</v>
      </c>
      <c r="E5">
        <v>5.7747159999999997</v>
      </c>
      <c r="F5">
        <v>1.651451</v>
      </c>
      <c r="G5">
        <v>4.3206429999999996</v>
      </c>
      <c r="H5">
        <v>21.58222</v>
      </c>
      <c r="I5">
        <v>47.641039999999997</v>
      </c>
      <c r="J5">
        <v>13.9739</v>
      </c>
      <c r="K5">
        <v>99.521929999999998</v>
      </c>
    </row>
    <row r="6" spans="1:11" x14ac:dyDescent="0.25">
      <c r="A6">
        <v>32</v>
      </c>
      <c r="B6" t="s">
        <v>35</v>
      </c>
      <c r="C6">
        <v>3.734391</v>
      </c>
      <c r="D6">
        <v>1.767949</v>
      </c>
      <c r="E6">
        <v>5.5604319999999996</v>
      </c>
      <c r="F6">
        <v>1.436744</v>
      </c>
      <c r="G6">
        <v>4.1389880000000003</v>
      </c>
      <c r="H6">
        <v>21.58222</v>
      </c>
      <c r="I6">
        <v>47.954129999999999</v>
      </c>
      <c r="J6">
        <v>14.376939999999999</v>
      </c>
      <c r="K6">
        <v>100.5518</v>
      </c>
    </row>
    <row r="7" spans="1:11" x14ac:dyDescent="0.25">
      <c r="A7">
        <v>33</v>
      </c>
      <c r="B7" t="s">
        <v>35</v>
      </c>
      <c r="C7">
        <v>3.56576</v>
      </c>
      <c r="D7">
        <v>1.7068160000000001</v>
      </c>
      <c r="E7">
        <v>5.8209600000000004</v>
      </c>
      <c r="F7">
        <v>1.5791500000000001</v>
      </c>
      <c r="G7">
        <v>4.2049940000000001</v>
      </c>
      <c r="H7">
        <v>21.58222</v>
      </c>
      <c r="I7">
        <v>47.672580000000004</v>
      </c>
      <c r="J7">
        <v>14.65682</v>
      </c>
      <c r="K7">
        <v>100.7893</v>
      </c>
    </row>
    <row r="8" spans="1:11" x14ac:dyDescent="0.25">
      <c r="A8">
        <v>34</v>
      </c>
      <c r="B8" t="s">
        <v>35</v>
      </c>
      <c r="C8">
        <v>3.869637</v>
      </c>
      <c r="D8">
        <v>1.6550009999999999</v>
      </c>
      <c r="E8">
        <v>5.7461440000000001</v>
      </c>
      <c r="F8">
        <v>1.7148859999999999</v>
      </c>
      <c r="G8">
        <v>4.2380079999999998</v>
      </c>
      <c r="H8">
        <v>21.58222</v>
      </c>
      <c r="I8">
        <v>47.476959999999998</v>
      </c>
      <c r="J8">
        <v>14.61173</v>
      </c>
      <c r="K8">
        <v>100.8946</v>
      </c>
    </row>
    <row r="9" spans="1:11" x14ac:dyDescent="0.25">
      <c r="A9">
        <v>35</v>
      </c>
      <c r="B9" t="s">
        <v>35</v>
      </c>
      <c r="C9">
        <v>3.4271799999999999</v>
      </c>
      <c r="D9">
        <v>1.6750449999999999</v>
      </c>
      <c r="E9">
        <v>6.0214850000000002</v>
      </c>
      <c r="F9">
        <v>1.9520489999999999</v>
      </c>
      <c r="G9">
        <v>4.2635459999999998</v>
      </c>
      <c r="H9">
        <v>21.58222</v>
      </c>
      <c r="I9">
        <v>47.289000000000001</v>
      </c>
      <c r="J9">
        <v>14.17611</v>
      </c>
      <c r="K9">
        <v>100.3866</v>
      </c>
    </row>
    <row r="10" spans="1:11" x14ac:dyDescent="0.25">
      <c r="A10">
        <v>36</v>
      </c>
      <c r="B10" t="s">
        <v>35</v>
      </c>
      <c r="C10">
        <v>3.655551</v>
      </c>
      <c r="D10">
        <v>1.5795250000000001</v>
      </c>
      <c r="E10">
        <v>6.3375389999999996</v>
      </c>
      <c r="F10">
        <v>1.5245280000000001</v>
      </c>
      <c r="G10">
        <v>3.879464</v>
      </c>
      <c r="H10">
        <v>21.58222</v>
      </c>
      <c r="I10">
        <v>47.488039999999998</v>
      </c>
      <c r="J10">
        <v>15.04481</v>
      </c>
      <c r="K10">
        <v>101.0917</v>
      </c>
    </row>
    <row r="11" spans="1:11" x14ac:dyDescent="0.25">
      <c r="A11">
        <v>37</v>
      </c>
      <c r="B11" t="s">
        <v>35</v>
      </c>
      <c r="C11">
        <v>3.2958310000000002</v>
      </c>
      <c r="D11">
        <v>1.750826</v>
      </c>
      <c r="E11">
        <v>6.3747150000000001</v>
      </c>
      <c r="F11">
        <v>1.4811810000000001</v>
      </c>
      <c r="G11">
        <v>3.8778079999999999</v>
      </c>
      <c r="H11">
        <v>21.58222</v>
      </c>
      <c r="I11">
        <v>47.889830000000003</v>
      </c>
      <c r="J11">
        <v>14.999549999999999</v>
      </c>
      <c r="K11">
        <v>101.252</v>
      </c>
    </row>
    <row r="12" spans="1:11" x14ac:dyDescent="0.25">
      <c r="A12">
        <v>38</v>
      </c>
      <c r="B12" t="s">
        <v>35</v>
      </c>
      <c r="C12">
        <v>3.272745</v>
      </c>
      <c r="D12">
        <v>1.8119449999999999</v>
      </c>
      <c r="E12">
        <v>6.5914429999999999</v>
      </c>
      <c r="F12">
        <v>1.6292070000000001</v>
      </c>
      <c r="G12">
        <v>3.7634699999999999</v>
      </c>
      <c r="H12">
        <v>21.58222</v>
      </c>
      <c r="I12">
        <v>47.993200000000002</v>
      </c>
      <c r="J12">
        <v>14.637980000000001</v>
      </c>
      <c r="K12">
        <v>101.2822</v>
      </c>
    </row>
    <row r="13" spans="1:11" x14ac:dyDescent="0.25">
      <c r="A13">
        <v>39</v>
      </c>
      <c r="B13" t="s">
        <v>35</v>
      </c>
      <c r="C13">
        <v>3.8577240000000002</v>
      </c>
      <c r="D13">
        <v>1.7126030000000001</v>
      </c>
      <c r="E13">
        <v>6.5319640000000003</v>
      </c>
      <c r="F13">
        <v>1.323062</v>
      </c>
      <c r="G13">
        <v>3.8554680000000001</v>
      </c>
      <c r="H13">
        <v>21.58222</v>
      </c>
      <c r="I13">
        <v>47.726140000000001</v>
      </c>
      <c r="J13">
        <v>14.828709999999999</v>
      </c>
      <c r="K13">
        <v>101.4179</v>
      </c>
    </row>
    <row r="14" spans="1:11" x14ac:dyDescent="0.25">
      <c r="A14">
        <v>40</v>
      </c>
      <c r="B14" t="s">
        <v>35</v>
      </c>
      <c r="C14">
        <v>3.7257600000000002</v>
      </c>
      <c r="D14">
        <v>1.7804120000000001</v>
      </c>
      <c r="E14">
        <v>6.2176689999999999</v>
      </c>
      <c r="F14">
        <v>1.3660019999999999</v>
      </c>
      <c r="G14">
        <v>4.0192490000000003</v>
      </c>
      <c r="H14">
        <v>21.58222</v>
      </c>
      <c r="I14">
        <v>47.917920000000002</v>
      </c>
      <c r="J14">
        <v>14.65269</v>
      </c>
      <c r="K14">
        <v>101.2619</v>
      </c>
    </row>
    <row r="15" spans="1:11" x14ac:dyDescent="0.25">
      <c r="C15" t="s">
        <v>17</v>
      </c>
      <c r="D15" t="s">
        <v>13</v>
      </c>
      <c r="E15" t="s">
        <v>29</v>
      </c>
      <c r="F15" t="s">
        <v>30</v>
      </c>
      <c r="G15" t="s">
        <v>31</v>
      </c>
      <c r="H15" t="s">
        <v>32</v>
      </c>
      <c r="I15" t="s">
        <v>12</v>
      </c>
      <c r="J15" t="s">
        <v>33</v>
      </c>
      <c r="K15" t="s">
        <v>34</v>
      </c>
    </row>
    <row r="16" spans="1:11" x14ac:dyDescent="0.25">
      <c r="B16" t="s">
        <v>36</v>
      </c>
      <c r="C16">
        <f>AVERAGE(C3:C14)</f>
        <v>3.5618923333333328</v>
      </c>
      <c r="D16">
        <f t="shared" ref="D16:K16" si="0">AVERAGE(D3:D14)</f>
        <v>1.6788468333333337</v>
      </c>
      <c r="E16">
        <f t="shared" si="0"/>
        <v>5.9905794999999991</v>
      </c>
      <c r="F16">
        <f t="shared" si="0"/>
        <v>1.6157228333333336</v>
      </c>
      <c r="G16">
        <f t="shared" si="0"/>
        <v>4.1312774166666673</v>
      </c>
      <c r="H16">
        <f t="shared" si="0"/>
        <v>21.582220000000003</v>
      </c>
      <c r="I16">
        <f t="shared" si="0"/>
        <v>47.866419166666667</v>
      </c>
      <c r="J16">
        <f t="shared" si="0"/>
        <v>14.549090833333333</v>
      </c>
      <c r="K16">
        <f t="shared" si="0"/>
        <v>100.97604416666667</v>
      </c>
    </row>
    <row r="17" spans="1:11" x14ac:dyDescent="0.25">
      <c r="A17" s="22"/>
      <c r="B17" s="23" t="s">
        <v>37</v>
      </c>
      <c r="C17" s="23">
        <f>STDEVP(C3:C14)</f>
        <v>0.25168858254078375</v>
      </c>
      <c r="D17" s="23">
        <f t="shared" ref="D17:K17" si="1">STDEVP(D3:D14)</f>
        <v>8.7673417578945909E-2</v>
      </c>
      <c r="E17" s="23">
        <f t="shared" si="1"/>
        <v>0.39512563989982991</v>
      </c>
      <c r="F17" s="23">
        <f t="shared" si="1"/>
        <v>0.1954502861683893</v>
      </c>
      <c r="G17" s="23">
        <f t="shared" si="1"/>
        <v>0.2842908454961392</v>
      </c>
      <c r="H17" s="23">
        <f t="shared" si="1"/>
        <v>3.5527136788005009E-15</v>
      </c>
      <c r="I17" s="23">
        <f t="shared" si="1"/>
        <v>0.44936265891182592</v>
      </c>
      <c r="J17" s="23">
        <f t="shared" si="1"/>
        <v>0.31612113486389792</v>
      </c>
      <c r="K17" s="23">
        <f t="shared" si="1"/>
        <v>0.57791315967393131</v>
      </c>
    </row>
    <row r="18" spans="1:11" x14ac:dyDescent="0.25">
      <c r="A18" s="22"/>
      <c r="B18" s="23"/>
      <c r="C18" s="23"/>
      <c r="D18" s="23"/>
      <c r="E18" s="23"/>
      <c r="F18" s="23"/>
      <c r="G18" s="23"/>
    </row>
    <row r="19" spans="1:11" ht="18" x14ac:dyDescent="0.35">
      <c r="A19" s="24" t="s">
        <v>38</v>
      </c>
      <c r="B19" s="25"/>
      <c r="C19" s="25"/>
      <c r="D19" s="25"/>
      <c r="E19" s="23"/>
      <c r="F19" t="s">
        <v>39</v>
      </c>
      <c r="G19" s="23"/>
    </row>
    <row r="20" spans="1:11" x14ac:dyDescent="0.25">
      <c r="A20" s="3"/>
    </row>
    <row r="21" spans="1:11" ht="15.75" thickBot="1" x14ac:dyDescent="0.3">
      <c r="A21" s="4" t="s">
        <v>1</v>
      </c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</row>
    <row r="22" spans="1:11" ht="15.75" x14ac:dyDescent="0.3">
      <c r="A22" s="9" t="s">
        <v>8</v>
      </c>
      <c r="B22" s="5">
        <f>E16</f>
        <v>5.9905794999999991</v>
      </c>
      <c r="C22" s="7">
        <v>325.81819999999999</v>
      </c>
      <c r="D22" s="6">
        <f t="shared" ref="D22:D32" si="2">B22/C22</f>
        <v>1.8386264180454005E-2</v>
      </c>
      <c r="E22" s="6">
        <f t="shared" ref="E22:E25" si="3">D22*3</f>
        <v>5.5158792541362016E-2</v>
      </c>
      <c r="F22" s="5">
        <f>E22*$D$42</f>
        <v>0.33580706038605013</v>
      </c>
      <c r="G22" s="8">
        <f t="shared" ref="G22:G25" si="4">F22*2/3</f>
        <v>0.22387137359070008</v>
      </c>
      <c r="I22" t="s">
        <v>40</v>
      </c>
      <c r="J22" s="26">
        <f>SUM(G22:G25)</f>
        <v>0.97271689373785331</v>
      </c>
    </row>
    <row r="23" spans="1:11" ht="15.75" x14ac:dyDescent="0.3">
      <c r="A23" s="9" t="s">
        <v>9</v>
      </c>
      <c r="B23" s="5">
        <f>J16</f>
        <v>14.549090833333333</v>
      </c>
      <c r="C23" s="7">
        <v>328.23820000000001</v>
      </c>
      <c r="D23" s="6">
        <f t="shared" si="2"/>
        <v>4.4324794717169824E-2</v>
      </c>
      <c r="E23" s="6">
        <f t="shared" si="3"/>
        <v>0.13297438415150947</v>
      </c>
      <c r="F23" s="5">
        <f>E23*$D$42</f>
        <v>0.80954884962500218</v>
      </c>
      <c r="G23" s="8">
        <f t="shared" si="4"/>
        <v>0.53969923308333478</v>
      </c>
      <c r="I23" t="s">
        <v>41</v>
      </c>
      <c r="J23" s="26">
        <f>SUM(G26:G27)</f>
        <v>1.9991857620149964</v>
      </c>
    </row>
    <row r="24" spans="1:11" ht="15.75" x14ac:dyDescent="0.3">
      <c r="A24" s="9" t="s">
        <v>10</v>
      </c>
      <c r="B24" s="5">
        <f>F16</f>
        <v>1.6157228333333336</v>
      </c>
      <c r="C24" s="7">
        <v>329.81220000000002</v>
      </c>
      <c r="D24" s="6">
        <f t="shared" si="2"/>
        <v>4.8989177275229161E-3</v>
      </c>
      <c r="E24" s="6">
        <f t="shared" si="3"/>
        <v>1.4696753182568748E-2</v>
      </c>
      <c r="F24" s="5">
        <f>E24*$D$42</f>
        <v>8.9473921673628304E-2</v>
      </c>
      <c r="G24" s="8">
        <f t="shared" si="4"/>
        <v>5.9649281115752205E-2</v>
      </c>
      <c r="I24" t="s">
        <v>42</v>
      </c>
      <c r="J24" s="26">
        <f>G32</f>
        <v>2.9855188599423079</v>
      </c>
    </row>
    <row r="25" spans="1:11" ht="15.75" x14ac:dyDescent="0.3">
      <c r="A25" s="9" t="s">
        <v>11</v>
      </c>
      <c r="B25" s="5">
        <f>G16</f>
        <v>4.1312774166666673</v>
      </c>
      <c r="C25" s="7">
        <v>336.47820000000002</v>
      </c>
      <c r="D25" s="6">
        <f t="shared" si="2"/>
        <v>1.227799428511763E-2</v>
      </c>
      <c r="E25" s="6">
        <f t="shared" si="3"/>
        <v>3.6833982855352887E-2</v>
      </c>
      <c r="F25" s="5">
        <f>E25*$D$42</f>
        <v>0.22424550892209935</v>
      </c>
      <c r="G25" s="8">
        <f t="shared" si="4"/>
        <v>0.14949700594806623</v>
      </c>
      <c r="I25" t="s">
        <v>43</v>
      </c>
      <c r="J25" s="26">
        <f>G31</f>
        <v>1.1414023549872163</v>
      </c>
    </row>
    <row r="26" spans="1:11" x14ac:dyDescent="0.25">
      <c r="A26" s="6" t="s">
        <v>12</v>
      </c>
      <c r="B26" s="5">
        <f>I16</f>
        <v>47.866419166666667</v>
      </c>
      <c r="C26" s="10">
        <v>153.33000000000001</v>
      </c>
      <c r="D26" s="6">
        <f t="shared" si="2"/>
        <v>0.3121790854149003</v>
      </c>
      <c r="E26" s="6">
        <f t="shared" ref="E26:E29" si="5">D26*1</f>
        <v>0.3121790854149003</v>
      </c>
      <c r="F26" s="5">
        <f>E26*$D$42</f>
        <v>1.9005481475790615</v>
      </c>
      <c r="G26" s="8">
        <f t="shared" ref="G26:G27" si="6">F26</f>
        <v>1.9005481475790615</v>
      </c>
    </row>
    <row r="27" spans="1:11" ht="18" x14ac:dyDescent="0.25">
      <c r="A27" s="9" t="s">
        <v>13</v>
      </c>
      <c r="B27" s="5">
        <f>D16</f>
        <v>1.6788468333333337</v>
      </c>
      <c r="C27" s="10">
        <v>103.62</v>
      </c>
      <c r="D27" s="6">
        <f t="shared" si="2"/>
        <v>1.6201957472817347E-2</v>
      </c>
      <c r="E27" s="6">
        <f t="shared" si="5"/>
        <v>1.6201957472817347E-2</v>
      </c>
      <c r="F27" s="5">
        <f>E27*$D$42</f>
        <v>9.8637614435934953E-2</v>
      </c>
      <c r="G27" s="8">
        <f t="shared" si="6"/>
        <v>9.8637614435934953E-2</v>
      </c>
      <c r="I27" s="27" t="s">
        <v>44</v>
      </c>
    </row>
    <row r="28" spans="1:11" ht="15.75" x14ac:dyDescent="0.3">
      <c r="A28" s="6" t="s">
        <v>14</v>
      </c>
      <c r="B28" s="5">
        <v>0</v>
      </c>
      <c r="C28" s="10">
        <v>18.015000000000001</v>
      </c>
      <c r="D28" s="6">
        <f t="shared" si="2"/>
        <v>0</v>
      </c>
      <c r="E28" s="6">
        <f t="shared" si="5"/>
        <v>0</v>
      </c>
      <c r="F28" s="5">
        <f>E28*$D$42</f>
        <v>0</v>
      </c>
      <c r="G28" s="8">
        <f t="shared" ref="G28" si="7">2*F28</f>
        <v>0</v>
      </c>
    </row>
    <row r="29" spans="1:11" ht="15.75" x14ac:dyDescent="0.3">
      <c r="A29" s="9" t="s">
        <v>15</v>
      </c>
      <c r="B29" s="5">
        <v>0</v>
      </c>
      <c r="C29" s="10"/>
      <c r="D29" s="6"/>
      <c r="E29" s="6">
        <f t="shared" si="5"/>
        <v>0</v>
      </c>
      <c r="F29" s="6"/>
      <c r="G29" s="8"/>
    </row>
    <row r="30" spans="1:11" x14ac:dyDescent="0.25">
      <c r="A30" s="6" t="s">
        <v>16</v>
      </c>
      <c r="B30" s="5">
        <v>0</v>
      </c>
      <c r="C30" s="10">
        <v>35.453000000000003</v>
      </c>
      <c r="D30" s="6">
        <f t="shared" si="2"/>
        <v>0</v>
      </c>
      <c r="E30" s="6">
        <f>D30*1</f>
        <v>0</v>
      </c>
      <c r="F30" s="5">
        <f>E30*$D$42</f>
        <v>0</v>
      </c>
      <c r="G30" s="8">
        <f>F30</f>
        <v>0</v>
      </c>
    </row>
    <row r="31" spans="1:11" x14ac:dyDescent="0.25">
      <c r="A31" s="6" t="s">
        <v>17</v>
      </c>
      <c r="B31" s="5">
        <f>C16</f>
        <v>3.5618923333333328</v>
      </c>
      <c r="C31" s="10">
        <v>18.998403</v>
      </c>
      <c r="D31" s="6">
        <f t="shared" si="2"/>
        <v>0.18748377604861485</v>
      </c>
      <c r="E31" s="6">
        <f>D31*1</f>
        <v>0.18748377604861485</v>
      </c>
      <c r="F31" s="5">
        <f>E31*$D$42</f>
        <v>1.1414023549872163</v>
      </c>
      <c r="G31" s="8">
        <f>F31</f>
        <v>1.1414023549872163</v>
      </c>
    </row>
    <row r="32" spans="1:11" ht="15.75" x14ac:dyDescent="0.3">
      <c r="A32" s="6" t="s">
        <v>18</v>
      </c>
      <c r="B32" s="11">
        <f>H16</f>
        <v>21.582220000000003</v>
      </c>
      <c r="C32" s="10">
        <v>44.01</v>
      </c>
      <c r="D32" s="11">
        <f t="shared" si="2"/>
        <v>0.49039354692115439</v>
      </c>
      <c r="E32" s="11">
        <f>D32*2</f>
        <v>0.98078709384230878</v>
      </c>
      <c r="F32" s="5">
        <f>E32*$D$42</f>
        <v>5.9710377198846158</v>
      </c>
      <c r="G32" s="8">
        <f>F32/2</f>
        <v>2.9855188599423079</v>
      </c>
    </row>
    <row r="33" spans="1:7" x14ac:dyDescent="0.25">
      <c r="A33" s="12" t="s">
        <v>19</v>
      </c>
      <c r="B33" s="13">
        <f>SUM(B22:B32)</f>
        <v>100.97604891666667</v>
      </c>
      <c r="E33">
        <f>SUM(E22:E32)</f>
        <v>1.7363158255094344</v>
      </c>
    </row>
    <row r="34" spans="1:7" x14ac:dyDescent="0.25">
      <c r="A34" s="14" t="s">
        <v>20</v>
      </c>
      <c r="B34" s="15">
        <f>($B31*15.9995)/(2*18.998403)+(B30*15.9994)/(2*35.453)</f>
        <v>1.4998233374449068</v>
      </c>
      <c r="E34">
        <f>0.5*(E30+E31)</f>
        <v>9.3741888024307427E-2</v>
      </c>
    </row>
    <row r="35" spans="1:7" x14ac:dyDescent="0.25">
      <c r="B35" s="15">
        <f>B33-B34</f>
        <v>99.476225579221762</v>
      </c>
      <c r="E35">
        <f>E33-E34</f>
        <v>1.6425739374851269</v>
      </c>
    </row>
    <row r="37" spans="1:7" x14ac:dyDescent="0.25">
      <c r="E37" s="16" t="s">
        <v>21</v>
      </c>
      <c r="F37" s="17"/>
      <c r="G37" s="18">
        <v>10</v>
      </c>
    </row>
    <row r="41" spans="1:7" x14ac:dyDescent="0.25">
      <c r="C41" s="19" t="s">
        <v>22</v>
      </c>
      <c r="D41" s="19"/>
      <c r="E41" s="19"/>
      <c r="F41" s="19"/>
    </row>
    <row r="42" spans="1:7" x14ac:dyDescent="0.25">
      <c r="C42" s="20" t="s">
        <v>23</v>
      </c>
      <c r="D42" s="19">
        <f>G37/E35</f>
        <v>6.0880060080038545</v>
      </c>
      <c r="E42" s="19"/>
      <c r="F42" s="19"/>
    </row>
    <row r="43" spans="1:7" x14ac:dyDescent="0.25">
      <c r="C43" s="19"/>
      <c r="D43" s="19"/>
      <c r="E43" s="19"/>
      <c r="F43" s="19"/>
    </row>
    <row r="44" spans="1:7" x14ac:dyDescent="0.25">
      <c r="C44" s="19" t="s">
        <v>24</v>
      </c>
      <c r="D44" s="19"/>
      <c r="E44" s="19"/>
      <c r="F44" s="19"/>
    </row>
    <row r="46" spans="1:7" x14ac:dyDescent="0.25">
      <c r="A46" s="21" t="s">
        <v>25</v>
      </c>
      <c r="B46" s="21"/>
      <c r="C46" s="21"/>
      <c r="D46" s="21"/>
      <c r="E46" s="21"/>
      <c r="F46" s="21"/>
    </row>
    <row r="48" spans="1:7" x14ac:dyDescent="0.25">
      <c r="A48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2012-08-17T18:53:38Z</dcterms:created>
  <dcterms:modified xsi:type="dcterms:W3CDTF">2013-01-29T01:13:21Z</dcterms:modified>
</cp:coreProperties>
</file>