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650" yWindow="75" windowWidth="13245" windowHeight="9660"/>
  </bookViews>
  <sheets>
    <sheet name="R141122" sheetId="3" r:id="rId1"/>
  </sheets>
  <definedNames>
    <definedName name="_xlnm.Print_Area" localSheetId="0">'R141122'!$A$1:$K$55</definedName>
  </definedNames>
  <calcPr calcId="125725"/>
</workbook>
</file>

<file path=xl/calcChain.xml><?xml version="1.0" encoding="utf-8"?>
<calcChain xmlns="http://schemas.openxmlformats.org/spreadsheetml/2006/main">
  <c r="C27" i="3"/>
  <c r="C23"/>
  <c r="C21"/>
  <c r="E15"/>
  <c r="C25" s="1"/>
  <c r="F15"/>
  <c r="G15"/>
  <c r="C26" s="1"/>
  <c r="H15"/>
  <c r="C24" s="1"/>
  <c r="I15"/>
  <c r="C22" s="1"/>
  <c r="J15"/>
  <c r="K15"/>
  <c r="E16"/>
  <c r="F16"/>
  <c r="G16"/>
  <c r="H16"/>
  <c r="I16"/>
  <c r="J16"/>
  <c r="K16"/>
  <c r="D16"/>
  <c r="D15"/>
  <c r="E22" l="1"/>
  <c r="F22" s="1"/>
  <c r="E23"/>
  <c r="F23" s="1"/>
  <c r="K53"/>
  <c r="K54" s="1"/>
  <c r="I47" l="1"/>
  <c r="K47" l="1"/>
  <c r="E28" l="1"/>
  <c r="F28" s="1"/>
  <c r="L54" l="1"/>
  <c r="G47"/>
  <c r="H47"/>
  <c r="E27"/>
  <c r="F27" s="1"/>
  <c r="E25" l="1"/>
  <c r="F25" s="1"/>
  <c r="E24"/>
  <c r="F24" s="1"/>
  <c r="E26"/>
  <c r="F26" s="1"/>
  <c r="E21"/>
  <c r="F21" s="1"/>
  <c r="F29" l="1"/>
  <c r="C29"/>
  <c r="J47"/>
  <c r="K48" s="1"/>
  <c r="F47" l="1"/>
  <c r="I48" s="1"/>
  <c r="D34" l="1"/>
  <c r="G23" l="1"/>
  <c r="H23" s="1"/>
  <c r="G22"/>
  <c r="H22" s="1"/>
  <c r="I53" s="1"/>
  <c r="G26"/>
  <c r="H26" s="1"/>
  <c r="G53" s="1"/>
  <c r="G27"/>
  <c r="H27" s="1"/>
  <c r="F53" s="1"/>
  <c r="G24"/>
  <c r="H24" s="1"/>
  <c r="G28"/>
  <c r="H28" s="1"/>
  <c r="M54" s="1"/>
  <c r="M55" s="1"/>
  <c r="G25"/>
  <c r="H25" s="1"/>
  <c r="G21"/>
  <c r="H21" s="1"/>
  <c r="J53" s="1"/>
  <c r="J54" s="1"/>
  <c r="E53" l="1"/>
  <c r="E54" s="1"/>
  <c r="H53"/>
  <c r="H54" s="1"/>
  <c r="F54"/>
  <c r="G54"/>
  <c r="I54"/>
  <c r="J55" l="1"/>
</calcChain>
</file>

<file path=xl/sharedStrings.xml><?xml version="1.0" encoding="utf-8"?>
<sst xmlns="http://schemas.openxmlformats.org/spreadsheetml/2006/main" count="74" uniqueCount="53">
  <si>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</si>
  <si>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</si>
  <si>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</si>
  <si>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</si>
  <si>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</si>
  <si>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</si>
  <si>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</si>
  <si>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</si>
  <si>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</si>
  <si>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</si>
  <si>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</si>
  <si>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</si>
  <si>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</si>
  <si>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</si>
  <si>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</si>
  <si>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</si>
  <si>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</si>
  <si>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</si>
  <si>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</si>
  <si>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</si>
  <si>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</si>
  <si>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</si>
  <si>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</si>
  <si>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</si>
  <si>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MgO</t>
  </si>
  <si>
    <t>CaO</t>
  </si>
  <si>
    <t>MnO</t>
  </si>
  <si>
    <t>Ca</t>
  </si>
  <si>
    <t>Mn</t>
  </si>
  <si>
    <t>Na2O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</si>
  <si>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</si>
  <si>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</si>
  <si>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>OH</t>
  </si>
  <si>
    <t xml:space="preserve"> Na On albite-Cr </t>
  </si>
  <si>
    <t xml:space="preserve"> Mg, Si On ol-fo92 </t>
  </si>
  <si>
    <t xml:space="preserve"> Al, Ca On anor-hk </t>
  </si>
  <si>
    <t xml:space="preserve"> Ti On rutile1 </t>
  </si>
  <si>
    <t xml:space="preserve"> Mn On rhod791 </t>
  </si>
  <si>
    <t xml:space="preserve"> Fe On bas498-s </t>
  </si>
  <si>
    <t xml:space="preserve"> V  On v_1 </t>
  </si>
  <si>
    <t xml:space="preserve">Column Conditions :  Cond 1 : 25keV 20nA  </t>
  </si>
  <si>
    <t xml:space="preserve">Beam Size : 0 µm </t>
  </si>
  <si>
    <t>Fe2+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</si>
  <si>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</si>
  <si>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NaCaMn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</si>
  <si>
    <t>Na</t>
  </si>
  <si>
    <t>Mg</t>
  </si>
  <si>
    <t xml:space="preserve"> </t>
  </si>
  <si>
    <t>V2O3</t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</si>
  <si>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</si>
  <si>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V</t>
  </si>
  <si>
    <t>R141122</t>
  </si>
  <si>
    <r>
      <t>(Na</t>
    </r>
    <r>
      <rPr>
        <vertAlign val="subscript"/>
        <sz val="14"/>
        <rFont val="Calibri"/>
        <family val="2"/>
        <scheme val="minor"/>
      </rPr>
      <t>0.91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0.09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=1</t>
    </r>
    <r>
      <rPr>
        <sz val="14"/>
        <rFont val="Calibri"/>
        <family val="2"/>
        <scheme val="minor"/>
      </rPr>
      <t>(Ca</t>
    </r>
    <r>
      <rPr>
        <vertAlign val="subscript"/>
        <sz val="14"/>
        <rFont val="Calibri"/>
        <family val="2"/>
        <scheme val="minor"/>
      </rPr>
      <t>0.97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)(Mn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2.98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Σ=3.02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4.95</t>
    </r>
    <r>
      <rPr>
        <sz val="14"/>
        <rFont val="Calibri"/>
        <family val="2"/>
        <scheme val="minor"/>
      </rPr>
      <t>V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Σ=4.97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</si>
</sst>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164" fontId="0" fillId="0" borderId="3" xfId="0" applyNumberFormat="1" applyBorder="1"/>
    <xf numFmtId="165" fontId="4" fillId="0" borderId="0" xfId="0" applyNumberFormat="1" applyFont="1"/>
    <xf numFmtId="2" fontId="0" fillId="0" borderId="5" xfId="0" applyNumberForma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2"/>
  <sheetViews>
    <sheetView tabSelected="1" zoomScaleNormal="100" workbookViewId="0"/>
  </sheetViews>
  <sheetFormatPr baseColWidth="10" defaultColWidth="11.42578125" defaultRowHeight="1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4.140625" style="12" customWidth="1"/>
    <col min="9" max="9" width="13.28515625" style="12" bestFit="1" customWidth="1"/>
    <col min="10" max="10" width="13.28515625" style="12" customWidth="1"/>
    <col min="11" max="16384" width="11.42578125" style="12"/>
  </cols>
  <sheetData>
    <row r="1" spans="1:13">
      <c r="A1" s="12" t="s">
        <v>51</v>
      </c>
      <c r="D1" s="19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 t="s">
        <v>47</v>
      </c>
    </row>
    <row r="4" spans="1:13">
      <c r="B4" s="7" t="s">
        <v>2</v>
      </c>
      <c r="C4" s="7" t="s">
        <v>3</v>
      </c>
      <c r="D4" s="7" t="s">
        <v>29</v>
      </c>
      <c r="E4" s="7" t="s">
        <v>24</v>
      </c>
      <c r="F4" s="7" t="s">
        <v>18</v>
      </c>
      <c r="G4" s="7" t="s">
        <v>25</v>
      </c>
      <c r="H4" s="7" t="s">
        <v>26</v>
      </c>
      <c r="I4" s="7" t="s">
        <v>31</v>
      </c>
      <c r="J4" s="7" t="s">
        <v>48</v>
      </c>
      <c r="K4" s="7" t="s">
        <v>1</v>
      </c>
    </row>
    <row r="5" spans="1:13">
      <c r="B5" s="7">
        <v>46</v>
      </c>
      <c r="C5" s="7" t="s">
        <v>51</v>
      </c>
      <c r="D5" s="7">
        <v>4.7274529999999997</v>
      </c>
      <c r="E5" s="7">
        <v>0.168905</v>
      </c>
      <c r="F5" s="7">
        <v>48.272089999999999</v>
      </c>
      <c r="G5" s="7">
        <v>9.2173300000000005</v>
      </c>
      <c r="H5" s="7">
        <v>35.335520000000002</v>
      </c>
      <c r="I5" s="7">
        <v>8.5272364087890726E-2</v>
      </c>
      <c r="J5" s="7">
        <v>0.343219</v>
      </c>
      <c r="K5" s="7">
        <v>98.173509999999993</v>
      </c>
      <c r="M5" s="7"/>
    </row>
    <row r="6" spans="1:13">
      <c r="B6" s="7">
        <v>47</v>
      </c>
      <c r="C6" s="7" t="s">
        <v>51</v>
      </c>
      <c r="D6" s="7">
        <v>4.8041710000000002</v>
      </c>
      <c r="E6" s="7">
        <v>0.18333199999999999</v>
      </c>
      <c r="F6" s="7">
        <v>48.504080000000002</v>
      </c>
      <c r="G6" s="7">
        <v>9.2791130000000006</v>
      </c>
      <c r="H6" s="7">
        <v>35.330800000000004</v>
      </c>
      <c r="I6" s="7">
        <v>5.5834188126473387E-2</v>
      </c>
      <c r="J6" s="7">
        <v>0.32172699999999999</v>
      </c>
      <c r="K6" s="7">
        <v>98.485309999999998</v>
      </c>
      <c r="M6" s="7"/>
    </row>
    <row r="7" spans="1:13">
      <c r="B7" s="7">
        <v>49</v>
      </c>
      <c r="C7" s="7" t="s">
        <v>51</v>
      </c>
      <c r="D7" s="7">
        <v>4.587459</v>
      </c>
      <c r="E7" s="7">
        <v>0.13430800000000001</v>
      </c>
      <c r="F7" s="7">
        <v>48.307009999999998</v>
      </c>
      <c r="G7" s="7">
        <v>8.7987409999999997</v>
      </c>
      <c r="H7" s="7">
        <v>35.84863</v>
      </c>
      <c r="I7" s="7">
        <v>5.1516133095790818E-2</v>
      </c>
      <c r="J7" s="7">
        <v>0.37746099999999999</v>
      </c>
      <c r="K7" s="7">
        <v>98.124570000000006</v>
      </c>
      <c r="M7" s="7"/>
    </row>
    <row r="8" spans="1:13">
      <c r="B8" s="7">
        <v>51</v>
      </c>
      <c r="C8" s="7" t="s">
        <v>51</v>
      </c>
      <c r="D8" s="7">
        <v>4.5869600000000004</v>
      </c>
      <c r="E8" s="7">
        <v>0.21920500000000001</v>
      </c>
      <c r="F8" s="7">
        <v>48.766370000000002</v>
      </c>
      <c r="G8" s="7">
        <v>10.928750000000001</v>
      </c>
      <c r="H8" s="7">
        <v>33.509270000000001</v>
      </c>
      <c r="I8" s="7">
        <v>4.463369864492793E-2</v>
      </c>
      <c r="J8" s="7">
        <v>0.27431299999999997</v>
      </c>
      <c r="K8" s="7">
        <v>98.352919999999997</v>
      </c>
    </row>
    <row r="9" spans="1:13">
      <c r="B9" s="7">
        <v>53</v>
      </c>
      <c r="C9" s="7" t="s">
        <v>51</v>
      </c>
      <c r="D9" s="7">
        <v>4.567482</v>
      </c>
      <c r="E9" s="7">
        <v>0.16921800000000001</v>
      </c>
      <c r="F9" s="7">
        <v>48.435000000000002</v>
      </c>
      <c r="G9" s="7">
        <v>10.158189999999999</v>
      </c>
      <c r="H9" s="7">
        <v>34.583759999999998</v>
      </c>
      <c r="I9" s="7">
        <v>3.7135813133221764E-2</v>
      </c>
      <c r="J9" s="7">
        <v>0.17654500000000001</v>
      </c>
      <c r="K9" s="7">
        <v>98.164839999999998</v>
      </c>
    </row>
    <row r="10" spans="1:13">
      <c r="B10" s="7">
        <v>54</v>
      </c>
      <c r="C10" s="7" t="s">
        <v>51</v>
      </c>
      <c r="D10" s="7">
        <v>4.6581239999999999</v>
      </c>
      <c r="E10" s="7">
        <v>0.19418199999999999</v>
      </c>
      <c r="F10" s="7">
        <v>48.67624</v>
      </c>
      <c r="G10" s="7">
        <v>11.00465</v>
      </c>
      <c r="H10" s="7">
        <v>33.289990000000003</v>
      </c>
      <c r="I10" s="7">
        <v>7.8750742320358474E-2</v>
      </c>
      <c r="J10" s="7">
        <v>0.30973000000000001</v>
      </c>
      <c r="K10" s="7">
        <v>98.240790000000004</v>
      </c>
    </row>
    <row r="11" spans="1:13">
      <c r="B11" s="7">
        <v>55</v>
      </c>
      <c r="C11" s="7" t="s">
        <v>51</v>
      </c>
      <c r="D11" s="7">
        <v>4.5936760000000003</v>
      </c>
      <c r="E11" s="7">
        <v>0.21345500000000001</v>
      </c>
      <c r="F11" s="7">
        <v>48.560920000000003</v>
      </c>
      <c r="G11" s="7">
        <v>9.6393489999999993</v>
      </c>
      <c r="H11" s="7">
        <v>34.617910000000002</v>
      </c>
      <c r="I11" s="7">
        <v>4.0920297288056288E-2</v>
      </c>
      <c r="J11" s="7">
        <v>0.22070699999999999</v>
      </c>
      <c r="K11" s="7">
        <v>97.904619999999994</v>
      </c>
    </row>
    <row r="12" spans="1:13">
      <c r="B12" s="7">
        <v>57</v>
      </c>
      <c r="C12" s="7" t="s">
        <v>51</v>
      </c>
      <c r="D12" s="7">
        <v>4.3039050000000003</v>
      </c>
      <c r="E12" s="7">
        <v>0.21996499999999999</v>
      </c>
      <c r="F12" s="7">
        <v>48.538989999999998</v>
      </c>
      <c r="G12" s="7">
        <v>8.5466739999999994</v>
      </c>
      <c r="H12" s="7">
        <v>36.197929999999999</v>
      </c>
      <c r="I12" s="7">
        <v>7.3223379942054023E-2</v>
      </c>
      <c r="J12" s="7">
        <v>0.10659100000000001</v>
      </c>
      <c r="K12" s="7">
        <v>98.043670000000006</v>
      </c>
    </row>
    <row r="13" spans="1:13">
      <c r="B13" s="7">
        <v>61</v>
      </c>
      <c r="C13" s="7" t="s">
        <v>51</v>
      </c>
      <c r="D13" s="7">
        <v>4.6137459999999999</v>
      </c>
      <c r="E13" s="7">
        <v>0.17585000000000001</v>
      </c>
      <c r="F13" s="7">
        <v>48.511049999999997</v>
      </c>
      <c r="G13" s="7">
        <v>9.8697300000000006</v>
      </c>
      <c r="H13" s="7">
        <v>34.314610000000002</v>
      </c>
      <c r="I13" s="7">
        <v>6.7295614461300363E-2</v>
      </c>
      <c r="J13" s="7">
        <v>0.31709799999999999</v>
      </c>
      <c r="K13" s="7">
        <v>97.891710000000003</v>
      </c>
    </row>
    <row r="14" spans="1:13" ht="15.75" thickBot="1">
      <c r="B14" s="7">
        <v>62</v>
      </c>
      <c r="C14" s="7" t="s">
        <v>51</v>
      </c>
      <c r="D14" s="7">
        <v>4.5714579999999998</v>
      </c>
      <c r="E14" s="7">
        <v>0.19025500000000001</v>
      </c>
      <c r="F14" s="7">
        <v>48.683750000000003</v>
      </c>
      <c r="G14" s="7">
        <v>9.1503340000000009</v>
      </c>
      <c r="H14" s="7">
        <v>35.417250000000003</v>
      </c>
      <c r="I14" s="7">
        <v>6.1343554859723946E-2</v>
      </c>
      <c r="J14" s="7">
        <v>0.176598</v>
      </c>
      <c r="K14" s="7">
        <v>98.265209999999996</v>
      </c>
    </row>
    <row r="15" spans="1:13">
      <c r="B15" s="13" t="s">
        <v>4</v>
      </c>
      <c r="C15" s="14"/>
      <c r="D15" s="14">
        <f>AVERAGE(D5:D14)</f>
        <v>4.6014434</v>
      </c>
      <c r="E15" s="14">
        <f t="shared" ref="E15:K15" si="0">AVERAGE(E5:E14)</f>
        <v>0.18686750000000002</v>
      </c>
      <c r="F15" s="14">
        <f t="shared" si="0"/>
        <v>48.525549999999996</v>
      </c>
      <c r="G15" s="14">
        <f t="shared" si="0"/>
        <v>9.6592860999999992</v>
      </c>
      <c r="H15" s="14">
        <f t="shared" si="0"/>
        <v>34.844566999999998</v>
      </c>
      <c r="I15" s="14">
        <f t="shared" si="0"/>
        <v>5.9592578595979787E-2</v>
      </c>
      <c r="J15" s="14">
        <f t="shared" si="0"/>
        <v>0.26239889999999999</v>
      </c>
      <c r="K15" s="14">
        <f t="shared" si="0"/>
        <v>98.164715000000015</v>
      </c>
    </row>
    <row r="16" spans="1:13">
      <c r="B16" s="7" t="s">
        <v>5</v>
      </c>
      <c r="D16" s="12">
        <f>STDEV(D5:D14)</f>
        <v>0.12969545896120679</v>
      </c>
      <c r="E16" s="12">
        <f t="shared" ref="E16:K16" si="1">STDEV(E5:E14)</f>
        <v>2.6757289761649709E-2</v>
      </c>
      <c r="F16" s="12">
        <f t="shared" si="1"/>
        <v>0.15917595979851398</v>
      </c>
      <c r="G16" s="12">
        <f t="shared" si="1"/>
        <v>0.83615950205228895</v>
      </c>
      <c r="H16" s="12">
        <f t="shared" si="1"/>
        <v>0.95714465124203607</v>
      </c>
      <c r="I16" s="12">
        <f t="shared" si="1"/>
        <v>1.6434283304103216E-2</v>
      </c>
      <c r="J16" s="12">
        <f t="shared" si="1"/>
        <v>8.7820632877410362E-2</v>
      </c>
      <c r="K16" s="12">
        <f t="shared" si="1"/>
        <v>0.1863720730301491</v>
      </c>
    </row>
    <row r="17" spans="2:11">
      <c r="B17" s="7"/>
      <c r="C17" s="7"/>
      <c r="D17" s="7"/>
      <c r="E17" s="7"/>
      <c r="F17" s="7"/>
      <c r="G17" s="7"/>
      <c r="H17" s="7"/>
      <c r="I17" s="7"/>
      <c r="J17" s="7"/>
      <c r="K17" s="7"/>
    </row>
    <row r="19" spans="2:11">
      <c r="J19" s="19"/>
    </row>
    <row r="20" spans="2:11" ht="15.75" thickBot="1">
      <c r="B20" s="1" t="s">
        <v>0</v>
      </c>
      <c r="C20" s="1" t="s">
        <v>6</v>
      </c>
      <c r="D20" s="1" t="s">
        <v>7</v>
      </c>
      <c r="E20" s="1" t="s">
        <v>8</v>
      </c>
      <c r="F20" s="1" t="s">
        <v>9</v>
      </c>
      <c r="G20" s="1" t="s">
        <v>10</v>
      </c>
      <c r="H20" s="1" t="s">
        <v>11</v>
      </c>
      <c r="I20" s="16"/>
      <c r="J20" s="21"/>
    </row>
    <row r="21" spans="2:11" ht="15.75">
      <c r="B21" s="2" t="s">
        <v>20</v>
      </c>
      <c r="C21" s="18">
        <f>F15</f>
        <v>48.525549999999996</v>
      </c>
      <c r="D21" s="18">
        <v>60.08</v>
      </c>
      <c r="E21" s="2">
        <f t="shared" ref="E21:E28" si="2">C21/D21</f>
        <v>0.80768225699067908</v>
      </c>
      <c r="F21" s="2">
        <f t="shared" ref="F21" si="3">2*E21</f>
        <v>1.6153645139813582</v>
      </c>
      <c r="G21" s="2">
        <f>F21*$D$34</f>
        <v>9.9088096430113897</v>
      </c>
      <c r="H21" s="18">
        <f t="shared" ref="H21" si="4">G21/2</f>
        <v>4.9544048215056948</v>
      </c>
      <c r="I21" s="24"/>
    </row>
    <row r="22" spans="2:11">
      <c r="B22" s="3" t="s">
        <v>31</v>
      </c>
      <c r="C22" s="4">
        <f>I15</f>
        <v>5.9592578595979787E-2</v>
      </c>
      <c r="D22" s="4">
        <v>71.849999999999994</v>
      </c>
      <c r="E22" s="3">
        <f t="shared" si="2"/>
        <v>8.2940262485706043E-4</v>
      </c>
      <c r="F22" s="3">
        <f t="shared" ref="F22" si="5">E22*1</f>
        <v>8.2940262485706043E-4</v>
      </c>
      <c r="G22" s="2">
        <f t="shared" ref="G22:G23" si="6">F22*$D$34</f>
        <v>5.0876397593177794E-3</v>
      </c>
      <c r="H22" s="4">
        <f t="shared" ref="H22" si="7">G22</f>
        <v>5.0876397593177794E-3</v>
      </c>
      <c r="I22" s="24"/>
      <c r="J22" s="23"/>
    </row>
    <row r="23" spans="2:11" ht="15.75">
      <c r="B23" s="3" t="s">
        <v>49</v>
      </c>
      <c r="C23" s="4">
        <f>J15</f>
        <v>0.26239889999999999</v>
      </c>
      <c r="D23" s="4">
        <v>149.88</v>
      </c>
      <c r="E23" s="3">
        <f t="shared" si="2"/>
        <v>1.750726581265012E-3</v>
      </c>
      <c r="F23" s="3">
        <f>E23*3</f>
        <v>5.252179743795036E-3</v>
      </c>
      <c r="G23" s="2">
        <f t="shared" si="6"/>
        <v>3.2217402847284499E-2</v>
      </c>
      <c r="H23" s="4">
        <f t="shared" ref="H23" si="8">G23*2/3</f>
        <v>2.1478268564856334E-2</v>
      </c>
      <c r="I23" s="24"/>
    </row>
    <row r="24" spans="2:11">
      <c r="B24" s="3" t="s">
        <v>26</v>
      </c>
      <c r="C24" s="4">
        <f>H15</f>
        <v>34.844566999999998</v>
      </c>
      <c r="D24" s="4">
        <v>70.94</v>
      </c>
      <c r="E24" s="3">
        <f t="shared" si="2"/>
        <v>0.49118363405694954</v>
      </c>
      <c r="F24" s="3">
        <f t="shared" ref="F24:F28" si="9">E24*1</f>
        <v>0.49118363405694954</v>
      </c>
      <c r="G24" s="2">
        <f t="shared" ref="G24:G28" si="10">F24*$D$34</f>
        <v>3.0129701918715335</v>
      </c>
      <c r="H24" s="4">
        <f t="shared" ref="H24:H26" si="11">G24</f>
        <v>3.0129701918715335</v>
      </c>
      <c r="I24" s="24"/>
    </row>
    <row r="25" spans="2:11">
      <c r="B25" s="3" t="s">
        <v>24</v>
      </c>
      <c r="C25" s="4">
        <f>E15</f>
        <v>0.18686750000000002</v>
      </c>
      <c r="D25" s="5">
        <v>40.311399999999999</v>
      </c>
      <c r="E25" s="3">
        <f t="shared" si="2"/>
        <v>4.6355993589902618E-3</v>
      </c>
      <c r="F25" s="3">
        <f t="shared" si="9"/>
        <v>4.6355993589902618E-3</v>
      </c>
      <c r="G25" s="2">
        <f t="shared" si="10"/>
        <v>2.8435236277593635E-2</v>
      </c>
      <c r="H25" s="4">
        <f t="shared" si="11"/>
        <v>2.8435236277593635E-2</v>
      </c>
      <c r="I25" s="24"/>
    </row>
    <row r="26" spans="2:11">
      <c r="B26" s="3" t="s">
        <v>25</v>
      </c>
      <c r="C26" s="4">
        <f>G15</f>
        <v>9.6592860999999992</v>
      </c>
      <c r="D26" s="5">
        <v>56.08</v>
      </c>
      <c r="E26" s="3">
        <f t="shared" si="2"/>
        <v>0.17224119293865905</v>
      </c>
      <c r="F26" s="3">
        <f t="shared" si="9"/>
        <v>0.17224119293865905</v>
      </c>
      <c r="G26" s="2">
        <f t="shared" si="10"/>
        <v>1.0565449338167558</v>
      </c>
      <c r="H26" s="4">
        <f t="shared" si="11"/>
        <v>1.0565449338167558</v>
      </c>
      <c r="I26" s="24"/>
    </row>
    <row r="27" spans="2:11" ht="15.75">
      <c r="B27" s="3" t="s">
        <v>43</v>
      </c>
      <c r="C27" s="4">
        <f>D15</f>
        <v>4.6014434</v>
      </c>
      <c r="D27" s="5">
        <v>61.98</v>
      </c>
      <c r="E27" s="3">
        <f t="shared" si="2"/>
        <v>7.4240777670216196E-2</v>
      </c>
      <c r="F27" s="3">
        <f t="shared" si="9"/>
        <v>7.4240777670216196E-2</v>
      </c>
      <c r="G27" s="2">
        <f t="shared" si="10"/>
        <v>0.45540045439663063</v>
      </c>
      <c r="H27" s="4">
        <f t="shared" ref="H27" si="12">2*G27</f>
        <v>0.91080090879326125</v>
      </c>
      <c r="I27" s="24"/>
    </row>
    <row r="28" spans="2:11" ht="15.75">
      <c r="B28" s="3" t="s">
        <v>30</v>
      </c>
      <c r="C28" s="4">
        <v>1.47</v>
      </c>
      <c r="D28" s="5">
        <v>18.015000000000001</v>
      </c>
      <c r="E28" s="3">
        <f t="shared" si="2"/>
        <v>8.1598667776852624E-2</v>
      </c>
      <c r="F28" s="3">
        <f t="shared" si="9"/>
        <v>8.1598667776852624E-2</v>
      </c>
      <c r="G28" s="2">
        <f t="shared" si="10"/>
        <v>0.50053449801949212</v>
      </c>
      <c r="H28" s="22">
        <f t="shared" ref="H28" si="13">2*G28</f>
        <v>1.0010689960389842</v>
      </c>
      <c r="I28" s="24"/>
    </row>
    <row r="29" spans="2:11">
      <c r="B29" s="6" t="s">
        <v>12</v>
      </c>
      <c r="C29" s="15">
        <f>SUM(C21:C28)</f>
        <v>99.60970547859597</v>
      </c>
      <c r="D29" s="7"/>
      <c r="E29" s="7"/>
      <c r="F29" s="3">
        <f>SUM(F21:F28)</f>
        <v>2.445345968151678</v>
      </c>
      <c r="G29" s="7"/>
      <c r="H29" s="7"/>
      <c r="I29" s="7"/>
    </row>
    <row r="32" spans="2:11">
      <c r="B32" s="9" t="s">
        <v>13</v>
      </c>
      <c r="C32" s="10"/>
      <c r="D32" s="11">
        <v>15</v>
      </c>
    </row>
    <row r="33" spans="1:11">
      <c r="B33" s="10"/>
      <c r="C33" s="10"/>
      <c r="D33" s="10"/>
    </row>
    <row r="34" spans="1:11">
      <c r="B34" s="10" t="s">
        <v>14</v>
      </c>
      <c r="C34" s="10"/>
      <c r="D34" s="10">
        <f>D32/F29</f>
        <v>6.1341013481776541</v>
      </c>
    </row>
    <row r="38" spans="1:11" ht="21.75">
      <c r="B38" s="8" t="s">
        <v>15</v>
      </c>
      <c r="C38" s="7"/>
      <c r="D38" s="17" t="s">
        <v>44</v>
      </c>
      <c r="I38" s="19"/>
    </row>
    <row r="39" spans="1:11" ht="21.75">
      <c r="B39" s="8" t="s">
        <v>16</v>
      </c>
      <c r="C39" s="7"/>
      <c r="D39" s="17" t="s">
        <v>52</v>
      </c>
    </row>
    <row r="43" spans="1:11">
      <c r="F43" s="12" t="s">
        <v>22</v>
      </c>
    </row>
    <row r="44" spans="1:11">
      <c r="F44" s="12" t="s">
        <v>45</v>
      </c>
      <c r="G44" s="12" t="s">
        <v>27</v>
      </c>
      <c r="H44" s="12" t="s">
        <v>28</v>
      </c>
      <c r="I44" s="12" t="s">
        <v>21</v>
      </c>
      <c r="J44" s="12" t="s">
        <v>19</v>
      </c>
      <c r="K44" s="12" t="s">
        <v>32</v>
      </c>
    </row>
    <row r="45" spans="1:11">
      <c r="F45" s="12">
        <v>1</v>
      </c>
      <c r="G45" s="12">
        <v>2</v>
      </c>
      <c r="H45" s="12">
        <v>2</v>
      </c>
      <c r="I45" s="12">
        <v>4</v>
      </c>
      <c r="J45" s="12">
        <v>-2</v>
      </c>
      <c r="K45" s="12">
        <v>-1</v>
      </c>
    </row>
    <row r="46" spans="1:11">
      <c r="F46" s="12">
        <v>1</v>
      </c>
      <c r="G46" s="12">
        <v>1</v>
      </c>
      <c r="H46" s="12">
        <v>3</v>
      </c>
      <c r="I46" s="12">
        <v>5</v>
      </c>
      <c r="J46" s="12">
        <v>14</v>
      </c>
      <c r="K46" s="12">
        <v>1</v>
      </c>
    </row>
    <row r="47" spans="1:11">
      <c r="A47" s="7" t="s">
        <v>40</v>
      </c>
      <c r="B47" s="7"/>
      <c r="C47" s="7"/>
      <c r="D47" s="7"/>
      <c r="F47" s="12">
        <f>F45*F46</f>
        <v>1</v>
      </c>
      <c r="G47" s="12">
        <f t="shared" ref="G47:H47" si="14">G45*G46</f>
        <v>2</v>
      </c>
      <c r="H47" s="12">
        <f t="shared" si="14"/>
        <v>6</v>
      </c>
      <c r="I47" s="12">
        <f>I45*I46</f>
        <v>20</v>
      </c>
      <c r="J47" s="12">
        <f t="shared" ref="J47:K47" si="15">J45*J46</f>
        <v>-28</v>
      </c>
      <c r="K47" s="12">
        <f t="shared" si="15"/>
        <v>-1</v>
      </c>
    </row>
    <row r="48" spans="1:11">
      <c r="A48" s="7" t="s">
        <v>41</v>
      </c>
      <c r="I48" s="12">
        <f>F47+H47+G47+I47</f>
        <v>29</v>
      </c>
      <c r="K48" s="12">
        <f>J47+K47</f>
        <v>-29</v>
      </c>
    </row>
    <row r="50" spans="1:13">
      <c r="A50" s="7" t="s">
        <v>17</v>
      </c>
      <c r="F50" s="12" t="s">
        <v>23</v>
      </c>
    </row>
    <row r="51" spans="1:13">
      <c r="A51" s="7" t="s">
        <v>33</v>
      </c>
      <c r="E51" s="12" t="s">
        <v>46</v>
      </c>
      <c r="F51" s="12" t="s">
        <v>45</v>
      </c>
      <c r="G51" s="12" t="s">
        <v>27</v>
      </c>
      <c r="H51" s="12" t="s">
        <v>28</v>
      </c>
      <c r="I51" s="12" t="s">
        <v>42</v>
      </c>
      <c r="J51" s="12" t="s">
        <v>21</v>
      </c>
      <c r="K51" s="12" t="s">
        <v>50</v>
      </c>
      <c r="L51" s="12" t="s">
        <v>19</v>
      </c>
      <c r="M51" s="12" t="s">
        <v>32</v>
      </c>
    </row>
    <row r="52" spans="1:13">
      <c r="A52" s="7" t="s">
        <v>34</v>
      </c>
      <c r="E52" s="12">
        <v>2</v>
      </c>
      <c r="F52" s="12">
        <v>1</v>
      </c>
      <c r="G52" s="12">
        <v>2</v>
      </c>
      <c r="H52" s="12">
        <v>2</v>
      </c>
      <c r="I52" s="12">
        <v>2</v>
      </c>
      <c r="J52" s="12">
        <v>4</v>
      </c>
      <c r="K52" s="12">
        <v>3</v>
      </c>
      <c r="L52" s="12">
        <v>-2</v>
      </c>
      <c r="M52" s="12">
        <v>-1</v>
      </c>
    </row>
    <row r="53" spans="1:13">
      <c r="A53" s="7" t="s">
        <v>35</v>
      </c>
      <c r="E53" s="21">
        <f>H25</f>
        <v>2.8435236277593635E-2</v>
      </c>
      <c r="F53" s="21">
        <f>H27</f>
        <v>0.91080090879326125</v>
      </c>
      <c r="G53" s="21">
        <f>H26</f>
        <v>1.0565449338167558</v>
      </c>
      <c r="H53" s="21">
        <f>H24</f>
        <v>3.0129701918715335</v>
      </c>
      <c r="I53" s="21">
        <f>H22</f>
        <v>5.0876397593177794E-3</v>
      </c>
      <c r="J53" s="21">
        <f>H21</f>
        <v>4.9544048215056948</v>
      </c>
      <c r="K53" s="21">
        <f>I16</f>
        <v>1.6434283304103216E-2</v>
      </c>
      <c r="L53" s="12">
        <v>14</v>
      </c>
      <c r="M53" s="21">
        <v>1</v>
      </c>
    </row>
    <row r="54" spans="1:13">
      <c r="A54" s="7" t="s">
        <v>36</v>
      </c>
      <c r="E54" s="12">
        <f>E52*E53</f>
        <v>5.6870472555187269E-2</v>
      </c>
      <c r="F54" s="12">
        <f>F52*F53</f>
        <v>0.91080090879326125</v>
      </c>
      <c r="G54" s="12">
        <f t="shared" ref="G54" si="16">G52*G53</f>
        <v>2.1130898676335117</v>
      </c>
      <c r="H54" s="12">
        <f t="shared" ref="H54" si="17">H52*H53</f>
        <v>6.025940383743067</v>
      </c>
      <c r="I54" s="12">
        <f t="shared" ref="I54" si="18">I52*I53</f>
        <v>1.0175279518635559E-2</v>
      </c>
      <c r="J54" s="12">
        <f>J52*J53</f>
        <v>19.817619286022779</v>
      </c>
      <c r="K54" s="12">
        <f>K52*K53</f>
        <v>4.9302849912309647E-2</v>
      </c>
      <c r="L54" s="12">
        <f t="shared" ref="L54:M54" si="19">L52*L53</f>
        <v>-28</v>
      </c>
      <c r="M54" s="12">
        <f t="shared" si="19"/>
        <v>-1</v>
      </c>
    </row>
    <row r="55" spans="1:13">
      <c r="A55" s="7" t="s">
        <v>37</v>
      </c>
      <c r="J55" s="20">
        <f>SUM(E54:K54)</f>
        <v>28.983799048178753</v>
      </c>
      <c r="M55" s="12">
        <f>L54+M54</f>
        <v>-29</v>
      </c>
    </row>
    <row r="56" spans="1:13">
      <c r="A56" s="7" t="s">
        <v>38</v>
      </c>
    </row>
    <row r="57" spans="1:13">
      <c r="A57" s="7" t="s">
        <v>39</v>
      </c>
    </row>
    <row r="60" spans="1:13">
      <c r="E60" s="21"/>
      <c r="F60" s="21"/>
      <c r="G60" s="21"/>
      <c r="H60" s="21"/>
      <c r="I60" s="21"/>
      <c r="J60" s="21"/>
      <c r="K60" s="21"/>
      <c r="M60" s="21"/>
    </row>
    <row r="62" spans="1:13">
      <c r="J62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R141122</vt:lpstr>
      <vt:lpstr>'R141122'!Área_de_impresión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2014-12-17T23:08:25Z</dcterms:modified>
</cp:coreProperties>
</file>