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285" windowWidth="20730" windowHeight="9825"/>
  </bookViews>
  <sheets>
    <sheet name="R130691light" sheetId="3" r:id="rId1"/>
  </sheets>
  <calcPr calcId="125725"/>
</workbook>
</file>

<file path=xl/calcChain.xml><?xml version="1.0" encoding="utf-8"?>
<calcChain xmlns="http://schemas.openxmlformats.org/spreadsheetml/2006/main">
  <c r="G21" i="3"/>
  <c r="G22"/>
  <c r="H22" s="1"/>
  <c r="G23"/>
  <c r="H23" s="1"/>
  <c r="G24"/>
  <c r="G25"/>
  <c r="G26"/>
  <c r="H26" s="1"/>
  <c r="G27"/>
  <c r="H27" s="1"/>
  <c r="G28"/>
  <c r="G20"/>
  <c r="H28"/>
  <c r="F28"/>
  <c r="E28"/>
  <c r="F27"/>
  <c r="E27"/>
  <c r="F26"/>
  <c r="E26"/>
  <c r="H25"/>
  <c r="F25"/>
  <c r="E25"/>
  <c r="H24"/>
  <c r="F24"/>
  <c r="E24"/>
  <c r="F23"/>
  <c r="E23"/>
  <c r="F22"/>
  <c r="E22"/>
  <c r="H21"/>
  <c r="F21"/>
  <c r="E21"/>
  <c r="H20"/>
  <c r="F20"/>
  <c r="E20"/>
  <c r="L14"/>
  <c r="L13"/>
  <c r="L12"/>
  <c r="L11"/>
  <c r="L10"/>
  <c r="L9"/>
  <c r="L8"/>
  <c r="L7"/>
  <c r="L6"/>
  <c r="L5"/>
  <c r="L16" l="1"/>
  <c r="K16"/>
  <c r="J16"/>
  <c r="I16"/>
  <c r="H16"/>
  <c r="G16"/>
  <c r="F16"/>
  <c r="E16"/>
  <c r="D16"/>
  <c r="L15"/>
  <c r="K15"/>
  <c r="J15"/>
  <c r="I15"/>
  <c r="H15"/>
  <c r="G15"/>
  <c r="F15"/>
  <c r="E15"/>
  <c r="D15"/>
  <c r="C29" l="1"/>
  <c r="F29"/>
  <c r="D34" s="1"/>
</calcChain>
</file>

<file path=xl/sharedStrings.xml><?xml version="1.0" encoding="utf-8"?>
<sst xmlns="http://schemas.openxmlformats.org/spreadsheetml/2006/main" count="72" uniqueCount="60">
  <si>
    <t>Oxide</t>
  </si>
  <si>
    <t>Al2O3</t>
  </si>
  <si>
    <t>MgO</t>
  </si>
  <si>
    <t>Fe2O3</t>
  </si>
  <si>
    <t>CaO</t>
  </si>
  <si>
    <t>P2O5</t>
  </si>
  <si>
    <t>Total</t>
  </si>
  <si>
    <t>Point#</t>
  </si>
  <si>
    <t>Comment</t>
  </si>
  <si>
    <t>Average:</t>
  </si>
  <si>
    <t>Std. Dev.:</t>
  </si>
  <si>
    <t>Wt % Oxide</t>
  </si>
  <si>
    <t>Oxide MW</t>
  </si>
  <si>
    <t>Mol #</t>
  </si>
  <si>
    <t>Atom Prop.</t>
  </si>
  <si>
    <t>Anion Prop.</t>
  </si>
  <si>
    <t># Ions/formula</t>
  </si>
  <si>
    <r>
      <t>Al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</si>
  <si>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Fe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</si>
  <si>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</si>
  <si>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P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5</t>
    </r>
  </si>
  <si>
    <t>Total:</t>
  </si>
  <si>
    <t>Enter Oxygens in formula:</t>
  </si>
  <si>
    <t>Oxygen Factor Calculation:</t>
  </si>
  <si>
    <t>Ideal Chemistry:</t>
  </si>
  <si>
    <t>Measured Chemistry:</t>
  </si>
  <si>
    <t xml:space="preserve">Beam Size :  5 µm </t>
  </si>
  <si>
    <t xml:space="preserve">Standard Name :   </t>
  </si>
  <si>
    <t>Na2O</t>
  </si>
  <si>
    <t>K2O</t>
  </si>
  <si>
    <t>MnO</t>
  </si>
  <si>
    <r>
      <t>Na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</si>
  <si>
    <r>
      <t>K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</si>
  <si>
    <t xml:space="preserve"> Na On albite-Cr </t>
  </si>
  <si>
    <t xml:space="preserve"> Mg On ol-fo92 </t>
  </si>
  <si>
    <t xml:space="preserve"> Al On anor-hk </t>
  </si>
  <si>
    <t xml:space="preserve"> P , Ca On ap-synap </t>
  </si>
  <si>
    <t xml:space="preserve"> K  On kspar-OR1 </t>
  </si>
  <si>
    <t xml:space="preserve"> Mn On rhod791 </t>
  </si>
  <si>
    <t xml:space="preserve"> Fe On fayalite </t>
  </si>
  <si>
    <t xml:space="preserve">Column Conditions :  Cond 1 : 15keV 10nA  </t>
  </si>
  <si>
    <r>
      <t>(MgFe</t>
    </r>
    <r>
      <rPr>
        <vertAlign val="superscript"/>
        <sz val="14"/>
        <rFont val="Calibri"/>
        <family val="2"/>
        <scheme val="minor"/>
      </rPr>
      <t>3+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3</t>
    </r>
    <r>
      <rPr>
        <sz val="14"/>
        <rFont val="Calibri"/>
        <family val="2"/>
        <scheme val="minor"/>
      </rPr>
      <t>(PO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(OH, H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O)</t>
    </r>
    <r>
      <rPr>
        <vertAlign val="subscript"/>
        <sz val="14"/>
        <rFont val="Calibri"/>
        <family val="2"/>
        <scheme val="minor"/>
      </rPr>
      <t>3</t>
    </r>
  </si>
  <si>
    <t>Kryzhanovskite</t>
  </si>
  <si>
    <t>Kryzhanovskite ????</t>
  </si>
  <si>
    <t>Garyansellite</t>
  </si>
  <si>
    <r>
      <t>(Fe</t>
    </r>
    <r>
      <rPr>
        <vertAlign val="superscript"/>
        <sz val="14"/>
        <rFont val="Calibri"/>
        <family val="2"/>
        <scheme val="minor"/>
      </rPr>
      <t xml:space="preserve">3+ </t>
    </r>
    <r>
      <rPr>
        <sz val="14"/>
        <rFont val="Calibri"/>
        <family val="2"/>
        <scheme val="minor"/>
      </rPr>
      <t>Mn</t>
    </r>
    <r>
      <rPr>
        <vertAlign val="superscript"/>
        <sz val="14"/>
        <rFont val="Calibri"/>
        <family val="2"/>
        <scheme val="minor"/>
      </rPr>
      <t>2+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3</t>
    </r>
    <r>
      <rPr>
        <sz val="14"/>
        <rFont val="Calibri"/>
        <family val="2"/>
        <scheme val="minor"/>
      </rPr>
      <t>(PO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(OH, H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O)</t>
    </r>
    <r>
      <rPr>
        <vertAlign val="subscript"/>
        <sz val="14"/>
        <rFont val="Calibri"/>
        <family val="2"/>
        <scheme val="minor"/>
      </rPr>
      <t>3</t>
    </r>
  </si>
  <si>
    <t>R130691light</t>
  </si>
  <si>
    <t>Kryzhanovskite R130691</t>
  </si>
  <si>
    <t>Kryzhanovskite R130691 light</t>
  </si>
  <si>
    <t>#5</t>
  </si>
  <si>
    <t>#42</t>
  </si>
  <si>
    <t>#43</t>
  </si>
  <si>
    <t>#44</t>
  </si>
  <si>
    <t>#45</t>
  </si>
  <si>
    <t>#50</t>
  </si>
  <si>
    <t>#61</t>
  </si>
  <si>
    <t>#62</t>
  </si>
  <si>
    <t>#63</t>
  </si>
  <si>
    <t>#64</t>
  </si>
  <si>
    <r>
      <t>(Fe</t>
    </r>
    <r>
      <rPr>
        <vertAlign val="superscript"/>
        <sz val="14"/>
        <rFont val="Calibri"/>
        <family val="2"/>
        <scheme val="minor"/>
      </rPr>
      <t>3+</t>
    </r>
    <r>
      <rPr>
        <vertAlign val="subscript"/>
        <sz val="14"/>
        <rFont val="Calibri"/>
        <family val="2"/>
        <scheme val="minor"/>
      </rPr>
      <t>1.69</t>
    </r>
    <r>
      <rPr>
        <sz val="14"/>
        <rFont val="Calibri"/>
        <family val="2"/>
        <scheme val="minor"/>
      </rPr>
      <t>Mg</t>
    </r>
    <r>
      <rPr>
        <vertAlign val="subscript"/>
        <sz val="14"/>
        <rFont val="Calibri"/>
        <family val="2"/>
        <scheme val="minor"/>
      </rPr>
      <t>1.18</t>
    </r>
    <r>
      <rPr>
        <sz val="14"/>
        <rFont val="Calibri"/>
        <family val="2"/>
        <scheme val="minor"/>
      </rPr>
      <t>Mn</t>
    </r>
    <r>
      <rPr>
        <vertAlign val="subscript"/>
        <sz val="14"/>
        <rFont val="Calibri"/>
        <family val="2"/>
        <scheme val="minor"/>
      </rPr>
      <t>0.09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</rPr>
      <t>Σ</t>
    </r>
    <r>
      <rPr>
        <vertAlign val="subscript"/>
        <sz val="14"/>
        <rFont val="Calibri"/>
        <family val="2"/>
        <scheme val="minor"/>
      </rPr>
      <t>=2.96</t>
    </r>
    <r>
      <rPr>
        <sz val="14"/>
        <rFont val="Calibri"/>
        <family val="2"/>
        <scheme val="minor"/>
      </rPr>
      <t>(PO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(OH)</t>
    </r>
    <r>
      <rPr>
        <vertAlign val="subscript"/>
        <sz val="14"/>
        <rFont val="Calibri"/>
        <family val="2"/>
        <scheme val="minor"/>
      </rPr>
      <t>1.61</t>
    </r>
    <r>
      <rPr>
        <sz val="14"/>
        <rFont val="Calibri"/>
        <family val="2"/>
        <scheme val="minor"/>
      </rPr>
      <t>·1.35H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</si>
</sst>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vertAlign val="superscript"/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vertAlign val="subscript"/>
      <sz val="14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0" xfId="0"/>
    <xf numFmtId="0" fontId="3" fillId="0" borderId="0" xfId="0" applyFont="1"/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right"/>
    </xf>
    <xf numFmtId="0" fontId="4" fillId="0" borderId="0" xfId="0" applyFont="1"/>
    <xf numFmtId="0" fontId="0" fillId="0" borderId="4" xfId="0" applyBorder="1"/>
    <xf numFmtId="0" fontId="4" fillId="0" borderId="4" xfId="0" applyFont="1" applyBorder="1"/>
    <xf numFmtId="2" fontId="2" fillId="0" borderId="3" xfId="0" applyNumberFormat="1" applyFont="1" applyBorder="1"/>
    <xf numFmtId="0" fontId="0" fillId="0" borderId="5" xfId="0" applyFill="1" applyBorder="1"/>
    <xf numFmtId="2" fontId="0" fillId="0" borderId="5" xfId="0" applyNumberFormat="1" applyBorder="1"/>
    <xf numFmtId="0" fontId="0" fillId="0" borderId="5" xfId="0" applyBorder="1"/>
    <xf numFmtId="0" fontId="5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57"/>
  <sheetViews>
    <sheetView tabSelected="1" workbookViewId="0">
      <selection activeCell="F41" sqref="F41"/>
    </sheetView>
  </sheetViews>
  <sheetFormatPr baseColWidth="10" defaultRowHeight="15"/>
  <cols>
    <col min="1" max="1" width="12.5703125" style="12" customWidth="1"/>
    <col min="2" max="2" width="11.42578125" style="12"/>
    <col min="3" max="3" width="26.85546875" style="12" bestFit="1" customWidth="1"/>
    <col min="4" max="7" width="11.42578125" style="12"/>
    <col min="8" max="8" width="14" style="12" bestFit="1" customWidth="1"/>
    <col min="9" max="9" width="12" style="12" bestFit="1" customWidth="1"/>
    <col min="10" max="16384" width="11.42578125" style="12"/>
  </cols>
  <sheetData>
    <row r="1" spans="1:12">
      <c r="A1" s="12" t="s">
        <v>46</v>
      </c>
      <c r="B1" s="12" t="s">
        <v>43</v>
      </c>
    </row>
    <row r="2" spans="1:12"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>
      <c r="D3" s="12" t="s">
        <v>0</v>
      </c>
    </row>
    <row r="4" spans="1:12">
      <c r="B4" s="12" t="s">
        <v>7</v>
      </c>
      <c r="C4" s="12" t="s">
        <v>8</v>
      </c>
      <c r="D4" s="12" t="s">
        <v>28</v>
      </c>
      <c r="E4" s="12" t="s">
        <v>2</v>
      </c>
      <c r="F4" s="12" t="s">
        <v>1</v>
      </c>
      <c r="G4" s="12" t="s">
        <v>5</v>
      </c>
      <c r="H4" s="12" t="s">
        <v>29</v>
      </c>
      <c r="I4" s="12" t="s">
        <v>4</v>
      </c>
      <c r="J4" s="12" t="s">
        <v>30</v>
      </c>
      <c r="K4" s="12" t="s">
        <v>3</v>
      </c>
      <c r="L4" s="12" t="s">
        <v>6</v>
      </c>
    </row>
    <row r="5" spans="1:12">
      <c r="B5" s="7" t="s">
        <v>49</v>
      </c>
      <c r="C5" s="7" t="s">
        <v>47</v>
      </c>
      <c r="D5" s="7">
        <v>2.5000000000000001E-2</v>
      </c>
      <c r="E5" s="7">
        <v>12.50238</v>
      </c>
      <c r="F5" s="7">
        <v>0.15885099999999999</v>
      </c>
      <c r="G5" s="7">
        <v>37.741810000000001</v>
      </c>
      <c r="H5" s="7">
        <v>5.2230000000000002E-3</v>
      </c>
      <c r="I5" s="7">
        <v>0.31255899999999998</v>
      </c>
      <c r="J5" s="7">
        <v>1.5364409999999999</v>
      </c>
      <c r="K5" s="7">
        <v>36.557569999999998</v>
      </c>
      <c r="L5" s="7">
        <f>SUM(D5:K5)</f>
        <v>88.839833999999996</v>
      </c>
    </row>
    <row r="6" spans="1:12">
      <c r="B6" s="7" t="s">
        <v>50</v>
      </c>
      <c r="C6" s="7" t="s">
        <v>48</v>
      </c>
      <c r="D6" s="7">
        <v>1.9421999999999998E-2</v>
      </c>
      <c r="E6" s="7">
        <v>12.465809999999999</v>
      </c>
      <c r="F6" s="7">
        <v>0.15972900000000001</v>
      </c>
      <c r="G6" s="7">
        <v>37.976050000000001</v>
      </c>
      <c r="H6" s="7">
        <v>2.921E-3</v>
      </c>
      <c r="I6" s="7">
        <v>0.24104700000000001</v>
      </c>
      <c r="J6" s="7">
        <v>1.9674069999999999</v>
      </c>
      <c r="K6" s="7">
        <v>36.049849999999999</v>
      </c>
      <c r="L6" s="7">
        <f t="shared" ref="L6:L14" si="0">SUM(D6:K6)</f>
        <v>88.882236000000006</v>
      </c>
    </row>
    <row r="7" spans="1:12">
      <c r="B7" s="7" t="s">
        <v>51</v>
      </c>
      <c r="C7" s="7" t="s">
        <v>48</v>
      </c>
      <c r="D7" s="7">
        <v>7.9629999999999996E-3</v>
      </c>
      <c r="E7" s="7">
        <v>12.6302</v>
      </c>
      <c r="F7" s="7">
        <v>0.16082399999999999</v>
      </c>
      <c r="G7" s="7">
        <v>37.80932</v>
      </c>
      <c r="H7" s="7">
        <v>1.2E-5</v>
      </c>
      <c r="I7" s="7">
        <v>0.31388700000000003</v>
      </c>
      <c r="J7" s="7">
        <v>1.592652</v>
      </c>
      <c r="K7" s="7">
        <v>35.535110000000003</v>
      </c>
      <c r="L7" s="7">
        <f t="shared" si="0"/>
        <v>88.049968000000007</v>
      </c>
    </row>
    <row r="8" spans="1:12">
      <c r="B8" s="7" t="s">
        <v>52</v>
      </c>
      <c r="C8" s="7" t="s">
        <v>48</v>
      </c>
      <c r="D8" s="7">
        <v>2.6296E-2</v>
      </c>
      <c r="E8" s="7">
        <v>12.491160000000001</v>
      </c>
      <c r="F8" s="7">
        <v>0.17364399999999999</v>
      </c>
      <c r="G8" s="7">
        <v>38.188290000000002</v>
      </c>
      <c r="H8" s="7">
        <v>1.168E-3</v>
      </c>
      <c r="I8" s="7">
        <v>0.23875099999999999</v>
      </c>
      <c r="J8" s="7">
        <v>1.609696</v>
      </c>
      <c r="K8" s="7">
        <v>36.737520000000004</v>
      </c>
      <c r="L8" s="7">
        <f t="shared" si="0"/>
        <v>89.466525000000004</v>
      </c>
    </row>
    <row r="9" spans="1:12">
      <c r="B9" s="7" t="s">
        <v>53</v>
      </c>
      <c r="C9" s="7" t="s">
        <v>48</v>
      </c>
      <c r="D9" s="7">
        <v>2.3702999999999998E-2</v>
      </c>
      <c r="E9" s="7">
        <v>13.03998</v>
      </c>
      <c r="F9" s="7">
        <v>0.16295799999999999</v>
      </c>
      <c r="G9" s="7">
        <v>37.596159999999998</v>
      </c>
      <c r="H9" s="7">
        <v>6.9569999999999996E-3</v>
      </c>
      <c r="I9" s="7">
        <v>0.237844</v>
      </c>
      <c r="J9" s="7">
        <v>1.6140030000000001</v>
      </c>
      <c r="K9" s="7">
        <v>35.815719999999999</v>
      </c>
      <c r="L9" s="7">
        <f t="shared" si="0"/>
        <v>88.497324999999989</v>
      </c>
    </row>
    <row r="10" spans="1:12">
      <c r="B10" s="7" t="s">
        <v>54</v>
      </c>
      <c r="C10" s="7" t="s">
        <v>48</v>
      </c>
      <c r="D10" s="7">
        <v>1.0429000000000001E-2</v>
      </c>
      <c r="E10" s="7">
        <v>12.75882</v>
      </c>
      <c r="F10" s="7">
        <v>0.15079500000000001</v>
      </c>
      <c r="G10" s="7">
        <v>37.915149999999997</v>
      </c>
      <c r="H10" s="7">
        <v>1.485E-3</v>
      </c>
      <c r="I10" s="7">
        <v>0.26504699999999998</v>
      </c>
      <c r="J10" s="7">
        <v>1.716286</v>
      </c>
      <c r="K10" s="7">
        <v>36.004199999999997</v>
      </c>
      <c r="L10" s="7">
        <f t="shared" si="0"/>
        <v>88.822212000000007</v>
      </c>
    </row>
    <row r="11" spans="1:12">
      <c r="B11" s="7" t="s">
        <v>55</v>
      </c>
      <c r="C11" s="7" t="s">
        <v>48</v>
      </c>
      <c r="D11" s="7">
        <v>7.9489999999999995E-3</v>
      </c>
      <c r="E11" s="7">
        <v>12.58799</v>
      </c>
      <c r="F11" s="7">
        <v>0.160742</v>
      </c>
      <c r="G11" s="7">
        <v>37.69614</v>
      </c>
      <c r="H11" s="7">
        <v>1.2E-5</v>
      </c>
      <c r="I11" s="7">
        <v>0.36233599999999999</v>
      </c>
      <c r="J11" s="7">
        <v>1.7197480000000001</v>
      </c>
      <c r="K11" s="7">
        <v>36.131230000000002</v>
      </c>
      <c r="L11" s="7">
        <f t="shared" si="0"/>
        <v>88.666146999999995</v>
      </c>
    </row>
    <row r="12" spans="1:12">
      <c r="B12" s="7" t="s">
        <v>56</v>
      </c>
      <c r="C12" s="7" t="s">
        <v>48</v>
      </c>
      <c r="D12" s="7">
        <v>2.0315E-2</v>
      </c>
      <c r="E12" s="7">
        <v>12.9679</v>
      </c>
      <c r="F12" s="7">
        <v>0.17733499999999999</v>
      </c>
      <c r="G12" s="7">
        <v>38.472679999999997</v>
      </c>
      <c r="H12" s="7">
        <v>6.3949999999999996E-3</v>
      </c>
      <c r="I12" s="7">
        <v>0.26855899999999999</v>
      </c>
      <c r="J12" s="7">
        <v>1.7442489999999999</v>
      </c>
      <c r="K12" s="7">
        <v>35.660490000000003</v>
      </c>
      <c r="L12" s="7">
        <f t="shared" si="0"/>
        <v>89.317923000000008</v>
      </c>
    </row>
    <row r="13" spans="1:12">
      <c r="B13" s="7" t="s">
        <v>57</v>
      </c>
      <c r="C13" s="7" t="s">
        <v>48</v>
      </c>
      <c r="D13" s="7">
        <v>1.5844E-2</v>
      </c>
      <c r="E13" s="7">
        <v>12.89231</v>
      </c>
      <c r="F13" s="7">
        <v>0.140935</v>
      </c>
      <c r="G13" s="7">
        <v>38.09637</v>
      </c>
      <c r="H13" s="7">
        <v>1.3091E-2</v>
      </c>
      <c r="I13" s="7">
        <v>0.24873000000000001</v>
      </c>
      <c r="J13" s="7">
        <v>1.365612</v>
      </c>
      <c r="K13" s="7">
        <v>36.006230000000002</v>
      </c>
      <c r="L13" s="7">
        <f t="shared" si="0"/>
        <v>88.779122000000001</v>
      </c>
    </row>
    <row r="14" spans="1:12" ht="15.75" thickBot="1">
      <c r="B14" s="7" t="s">
        <v>58</v>
      </c>
      <c r="C14" s="7" t="s">
        <v>48</v>
      </c>
      <c r="D14" s="7">
        <v>2.3324999999999999E-2</v>
      </c>
      <c r="E14" s="7">
        <v>12.398260000000001</v>
      </c>
      <c r="F14" s="7">
        <v>0.15306800000000001</v>
      </c>
      <c r="G14" s="7">
        <v>37.380180000000003</v>
      </c>
      <c r="H14" s="7">
        <v>3.3110000000000001E-3</v>
      </c>
      <c r="I14" s="7">
        <v>0.32586700000000002</v>
      </c>
      <c r="J14" s="7">
        <v>1.9276120000000001</v>
      </c>
      <c r="K14" s="7">
        <v>35.7502</v>
      </c>
      <c r="L14" s="7">
        <f t="shared" si="0"/>
        <v>87.96182300000001</v>
      </c>
    </row>
    <row r="15" spans="1:12">
      <c r="B15" s="13" t="s">
        <v>9</v>
      </c>
      <c r="C15" s="14"/>
      <c r="D15" s="14">
        <f t="shared" ref="D15:L15" si="1">AVERAGE(D5:D14)</f>
        <v>1.8024600000000002E-2</v>
      </c>
      <c r="E15" s="14">
        <f t="shared" si="1"/>
        <v>12.673481000000001</v>
      </c>
      <c r="F15" s="14">
        <f t="shared" si="1"/>
        <v>0.15988810000000001</v>
      </c>
      <c r="G15" s="14">
        <f t="shared" si="1"/>
        <v>37.887215000000005</v>
      </c>
      <c r="H15" s="14">
        <f t="shared" si="1"/>
        <v>4.0575000000000003E-3</v>
      </c>
      <c r="I15" s="14">
        <f t="shared" si="1"/>
        <v>0.28146270000000001</v>
      </c>
      <c r="J15" s="14">
        <f t="shared" si="1"/>
        <v>1.6793706000000004</v>
      </c>
      <c r="K15" s="14">
        <f t="shared" si="1"/>
        <v>36.024811999999997</v>
      </c>
      <c r="L15" s="14">
        <f t="shared" si="1"/>
        <v>88.72831149999999</v>
      </c>
    </row>
    <row r="16" spans="1:12">
      <c r="B16" s="7" t="s">
        <v>10</v>
      </c>
      <c r="D16" s="12">
        <f t="shared" ref="D16:L16" si="2">STDEV(D5:D14)</f>
        <v>7.0695831591717148E-3</v>
      </c>
      <c r="E16" s="12">
        <f t="shared" si="2"/>
        <v>0.2277291859228443</v>
      </c>
      <c r="F16" s="12">
        <f t="shared" si="2"/>
        <v>1.051014094894386E-2</v>
      </c>
      <c r="G16" s="12">
        <f t="shared" si="2"/>
        <v>0.31470456379253064</v>
      </c>
      <c r="H16" s="12">
        <f t="shared" si="2"/>
        <v>4.0329410346407113E-3</v>
      </c>
      <c r="I16" s="12">
        <f t="shared" si="2"/>
        <v>4.3967496906616367E-2</v>
      </c>
      <c r="J16" s="12">
        <f t="shared" si="2"/>
        <v>0.17867163133785968</v>
      </c>
      <c r="K16" s="12">
        <f t="shared" si="2"/>
        <v>0.37949899732865022</v>
      </c>
      <c r="L16" s="12">
        <f t="shared" si="2"/>
        <v>0.47667874529110144</v>
      </c>
    </row>
    <row r="19" spans="2:9" ht="15.75" thickBot="1">
      <c r="B19" s="1" t="s">
        <v>0</v>
      </c>
      <c r="C19" s="1" t="s">
        <v>11</v>
      </c>
      <c r="D19" s="1" t="s">
        <v>12</v>
      </c>
      <c r="E19" s="1" t="s">
        <v>13</v>
      </c>
      <c r="F19" s="1" t="s">
        <v>14</v>
      </c>
      <c r="G19" s="1" t="s">
        <v>15</v>
      </c>
      <c r="H19" s="1" t="s">
        <v>16</v>
      </c>
      <c r="I19" s="16"/>
    </row>
    <row r="20" spans="2:9" ht="15.75">
      <c r="B20" s="3" t="s">
        <v>17</v>
      </c>
      <c r="C20" s="4">
        <v>0.16</v>
      </c>
      <c r="D20" s="4">
        <v>101.94</v>
      </c>
      <c r="E20" s="3">
        <f t="shared" ref="E20:E28" si="3">C20/D20</f>
        <v>1.5695507161075143E-3</v>
      </c>
      <c r="F20" s="3">
        <f t="shared" ref="F20:F21" si="4">3*E20</f>
        <v>4.7086521483225424E-3</v>
      </c>
      <c r="G20" s="2">
        <f>F20*$D$34</f>
        <v>1.7636881712126792E-2</v>
      </c>
      <c r="H20" s="4">
        <f t="shared" ref="H20:H21" si="5">G20*2/3</f>
        <v>1.1757921141417861E-2</v>
      </c>
      <c r="I20" s="17"/>
    </row>
    <row r="21" spans="2:9" ht="15.75">
      <c r="B21" s="3" t="s">
        <v>18</v>
      </c>
      <c r="C21" s="4">
        <v>36.020000000000003</v>
      </c>
      <c r="D21" s="4">
        <v>159.69</v>
      </c>
      <c r="E21" s="3">
        <f t="shared" si="3"/>
        <v>0.2255620264262008</v>
      </c>
      <c r="F21" s="3">
        <f t="shared" si="4"/>
        <v>0.67668607927860236</v>
      </c>
      <c r="G21" s="2">
        <f t="shared" ref="G21:G28" si="6">F21*$D$34</f>
        <v>2.5346175424598472</v>
      </c>
      <c r="H21" s="4">
        <f t="shared" si="5"/>
        <v>1.6897450283065647</v>
      </c>
      <c r="I21" s="17"/>
    </row>
    <row r="22" spans="2:9">
      <c r="B22" s="3" t="s">
        <v>30</v>
      </c>
      <c r="C22" s="4">
        <v>1.68</v>
      </c>
      <c r="D22" s="4">
        <v>70.94</v>
      </c>
      <c r="E22" s="3">
        <f t="shared" si="3"/>
        <v>2.3681984775866929E-2</v>
      </c>
      <c r="F22" s="3">
        <f t="shared" ref="F22:F27" si="7">E22*1</f>
        <v>2.3681984775866929E-2</v>
      </c>
      <c r="G22" s="2">
        <f t="shared" si="6"/>
        <v>8.8704017847049885E-2</v>
      </c>
      <c r="H22" s="4">
        <f t="shared" ref="H22:H24" si="8">G22</f>
        <v>8.8704017847049885E-2</v>
      </c>
      <c r="I22" s="17"/>
    </row>
    <row r="23" spans="2:9">
      <c r="B23" s="3" t="s">
        <v>2</v>
      </c>
      <c r="C23" s="4">
        <v>12.67</v>
      </c>
      <c r="D23" s="5">
        <v>40.311399999999999</v>
      </c>
      <c r="E23" s="3">
        <f t="shared" si="3"/>
        <v>0.31430314997742576</v>
      </c>
      <c r="F23" s="3">
        <f t="shared" si="7"/>
        <v>0.31430314997742576</v>
      </c>
      <c r="G23" s="2">
        <f t="shared" si="6"/>
        <v>1.1772641731191622</v>
      </c>
      <c r="H23" s="4">
        <f t="shared" si="8"/>
        <v>1.1772641731191622</v>
      </c>
      <c r="I23" s="17"/>
    </row>
    <row r="24" spans="2:9">
      <c r="B24" s="3" t="s">
        <v>4</v>
      </c>
      <c r="C24" s="4">
        <v>0.28000000000000003</v>
      </c>
      <c r="D24" s="5">
        <v>56.08</v>
      </c>
      <c r="E24" s="3">
        <f t="shared" si="3"/>
        <v>4.9928673323823116E-3</v>
      </c>
      <c r="F24" s="3">
        <f t="shared" si="7"/>
        <v>4.9928673323823116E-3</v>
      </c>
      <c r="G24" s="2">
        <f t="shared" si="6"/>
        <v>1.8701447414615189E-2</v>
      </c>
      <c r="H24" s="4">
        <f t="shared" si="8"/>
        <v>1.8701447414615189E-2</v>
      </c>
      <c r="I24" s="17"/>
    </row>
    <row r="25" spans="2:9" ht="15.75">
      <c r="B25" s="3" t="s">
        <v>31</v>
      </c>
      <c r="C25" s="4">
        <v>0.02</v>
      </c>
      <c r="D25" s="5">
        <v>61.98</v>
      </c>
      <c r="E25" s="3">
        <f t="shared" si="3"/>
        <v>3.2268473701193938E-4</v>
      </c>
      <c r="F25" s="3">
        <f t="shared" si="7"/>
        <v>3.2268473701193938E-4</v>
      </c>
      <c r="G25" s="2">
        <f t="shared" si="6"/>
        <v>1.208658520042894E-3</v>
      </c>
      <c r="H25" s="4">
        <f t="shared" ref="H25:H27" si="9">2*G25</f>
        <v>2.417317040085788E-3</v>
      </c>
      <c r="I25" s="17"/>
    </row>
    <row r="26" spans="2:9" ht="15.75">
      <c r="B26" s="3" t="s">
        <v>32</v>
      </c>
      <c r="C26" s="4">
        <v>4.0000000000000001E-3</v>
      </c>
      <c r="D26" s="5">
        <v>94.2</v>
      </c>
      <c r="E26" s="3">
        <f t="shared" si="3"/>
        <v>4.2462845010615714E-5</v>
      </c>
      <c r="F26" s="3">
        <f t="shared" si="7"/>
        <v>4.2462845010615714E-5</v>
      </c>
      <c r="G26" s="2">
        <f t="shared" si="6"/>
        <v>1.590502230833515E-4</v>
      </c>
      <c r="H26" s="4">
        <f t="shared" si="9"/>
        <v>3.1810044616670301E-4</v>
      </c>
      <c r="I26" s="17"/>
    </row>
    <row r="27" spans="2:9" ht="15.75">
      <c r="B27" s="3" t="s">
        <v>19</v>
      </c>
      <c r="C27" s="4">
        <v>10.4</v>
      </c>
      <c r="D27" s="5">
        <v>18.015000000000001</v>
      </c>
      <c r="E27" s="3">
        <f t="shared" si="3"/>
        <v>0.57729669719678045</v>
      </c>
      <c r="F27" s="3">
        <f t="shared" si="7"/>
        <v>0.57729669719678045</v>
      </c>
      <c r="G27" s="2">
        <f t="shared" si="6"/>
        <v>2.1623414175728253</v>
      </c>
      <c r="H27" s="4">
        <f t="shared" si="9"/>
        <v>4.3246828351456506</v>
      </c>
      <c r="I27" s="17"/>
    </row>
    <row r="28" spans="2:9" ht="15.75">
      <c r="B28" s="3" t="s">
        <v>20</v>
      </c>
      <c r="C28" s="4">
        <v>37.89</v>
      </c>
      <c r="D28" s="4">
        <v>141.94</v>
      </c>
      <c r="E28" s="3">
        <f t="shared" si="3"/>
        <v>0.26694377906157535</v>
      </c>
      <c r="F28" s="3">
        <f>5*E28</f>
        <v>1.3347188953078768</v>
      </c>
      <c r="G28" s="2">
        <f t="shared" si="6"/>
        <v>4.9993668111312477</v>
      </c>
      <c r="H28" s="4">
        <f>G28*2/5</f>
        <v>1.9997467244524991</v>
      </c>
      <c r="I28" s="18"/>
    </row>
    <row r="29" spans="2:9">
      <c r="B29" s="6" t="s">
        <v>21</v>
      </c>
      <c r="C29" s="15">
        <f>SUM(C20:C28)</f>
        <v>99.123999999999995</v>
      </c>
      <c r="D29" s="7"/>
      <c r="E29" s="7"/>
      <c r="F29" s="3">
        <f>SUM(F20:F28)</f>
        <v>2.9367534735992797</v>
      </c>
      <c r="G29" s="7"/>
      <c r="H29" s="7"/>
      <c r="I29" s="7"/>
    </row>
    <row r="32" spans="2:9">
      <c r="B32" s="9" t="s">
        <v>22</v>
      </c>
      <c r="C32" s="10"/>
      <c r="D32" s="11">
        <v>11</v>
      </c>
    </row>
    <row r="33" spans="1:8">
      <c r="B33" s="10"/>
      <c r="C33" s="10"/>
      <c r="D33" s="10"/>
    </row>
    <row r="34" spans="1:8">
      <c r="B34" s="10" t="s">
        <v>23</v>
      </c>
      <c r="C34" s="10"/>
      <c r="D34" s="10">
        <f>D32/F29</f>
        <v>3.7456327536129277</v>
      </c>
    </row>
    <row r="37" spans="1:8">
      <c r="D37" s="12" t="s">
        <v>44</v>
      </c>
      <c r="H37" s="12" t="s">
        <v>42</v>
      </c>
    </row>
    <row r="38" spans="1:8" ht="21.75">
      <c r="B38" s="8" t="s">
        <v>24</v>
      </c>
      <c r="C38" s="7"/>
      <c r="D38" s="19" t="s">
        <v>41</v>
      </c>
      <c r="H38" s="19" t="s">
        <v>45</v>
      </c>
    </row>
    <row r="39" spans="1:8" ht="21.75">
      <c r="B39" s="8" t="s">
        <v>25</v>
      </c>
      <c r="C39" s="7"/>
      <c r="D39" s="19" t="s">
        <v>59</v>
      </c>
    </row>
    <row r="47" spans="1:8">
      <c r="A47" s="7" t="s">
        <v>40</v>
      </c>
    </row>
    <row r="48" spans="1:8">
      <c r="A48" s="7" t="s">
        <v>26</v>
      </c>
    </row>
    <row r="50" spans="1:1">
      <c r="A50" s="7" t="s">
        <v>27</v>
      </c>
    </row>
    <row r="51" spans="1:1">
      <c r="A51" s="7" t="s">
        <v>33</v>
      </c>
    </row>
    <row r="52" spans="1:1">
      <c r="A52" s="7" t="s">
        <v>34</v>
      </c>
    </row>
    <row r="53" spans="1:1">
      <c r="A53" s="7" t="s">
        <v>35</v>
      </c>
    </row>
    <row r="54" spans="1:1">
      <c r="A54" s="7" t="s">
        <v>36</v>
      </c>
    </row>
    <row r="55" spans="1:1">
      <c r="A55" s="7" t="s">
        <v>37</v>
      </c>
    </row>
    <row r="56" spans="1:1">
      <c r="A56" s="7" t="s">
        <v>38</v>
      </c>
    </row>
    <row r="57" spans="1:1">
      <c r="A57" s="7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R130691light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eduardo</cp:lastModifiedBy>
  <cp:lastPrinted>2013-05-31T00:23:49Z</cp:lastPrinted>
  <dcterms:created xsi:type="dcterms:W3CDTF">2013-02-13T18:48:10Z</dcterms:created>
  <dcterms:modified xsi:type="dcterms:W3CDTF">2014-01-14T19:07:42Z</dcterms:modified>
</cp:coreProperties>
</file>